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5192" windowHeight="11100" activeTab="0"/>
  </bookViews>
  <sheets>
    <sheet name="2015. cím" sheetId="1" r:id="rId1"/>
  </sheets>
  <definedNames>
    <definedName name="_xlnm.Print_Titles" localSheetId="0">'2015. cím'!$6:$7</definedName>
    <definedName name="_xlnm.Print_Area" localSheetId="0">'2015. cím'!$B$1:$K$110</definedName>
  </definedNames>
  <calcPr fullCalcOnLoad="1"/>
</workbook>
</file>

<file path=xl/sharedStrings.xml><?xml version="1.0" encoding="utf-8"?>
<sst xmlns="http://schemas.openxmlformats.org/spreadsheetml/2006/main" count="236" uniqueCount="197">
  <si>
    <t>park rekonstrukció összesen:</t>
  </si>
  <si>
    <t>játszótér rekonsrukció összesen:</t>
  </si>
  <si>
    <t>útépítés összesen:</t>
  </si>
  <si>
    <t>komplex rehabilitáció összesen:</t>
  </si>
  <si>
    <t>közvilágítás összesen:</t>
  </si>
  <si>
    <t>parksétány összesen:</t>
  </si>
  <si>
    <t>egyéb forgalomtechnika összesen:</t>
  </si>
  <si>
    <t>kutyafuttatók  fejlesztési feladatai összesen:</t>
  </si>
  <si>
    <t>tervek készítése összesen:</t>
  </si>
  <si>
    <t>8130001K/1101</t>
  </si>
  <si>
    <t>Ö1116274</t>
  </si>
  <si>
    <t>Ö1116275</t>
  </si>
  <si>
    <t>Ö1116261</t>
  </si>
  <si>
    <t>4211001K/1011</t>
  </si>
  <si>
    <t>Ö1116271</t>
  </si>
  <si>
    <t>42110001K/1011</t>
  </si>
  <si>
    <t>Ö1116251</t>
  </si>
  <si>
    <t>Ö1116259</t>
  </si>
  <si>
    <t>8414021K/1011</t>
  </si>
  <si>
    <t>Ö1116253</t>
  </si>
  <si>
    <t>Ö1116255</t>
  </si>
  <si>
    <t>Ö1116257</t>
  </si>
  <si>
    <t>Önkormányzati előiránzat</t>
  </si>
  <si>
    <t>8414031K/1001</t>
  </si>
  <si>
    <t>8414031K/1011</t>
  </si>
  <si>
    <t>korlátozott sebességű övezet összesen:</t>
  </si>
  <si>
    <t>útfelújítás összesen:</t>
  </si>
  <si>
    <t>vízelvezetők, víznyelők kiépítése</t>
  </si>
  <si>
    <t>vízelvezetők, víznyelők kiépítése összesen:</t>
  </si>
  <si>
    <t>Rákospatak melletti (Sárkányos) játszótér</t>
  </si>
  <si>
    <t>Tisza István tér</t>
  </si>
  <si>
    <t>Fapótlási kötelezettség</t>
  </si>
  <si>
    <t>Kutyafuttatók fejlsztése</t>
  </si>
  <si>
    <t>Útépítés</t>
  </si>
  <si>
    <t>Forgalomtechnikai feladatok</t>
  </si>
  <si>
    <t>Komplex rehabilitáció</t>
  </si>
  <si>
    <t>Közvilágítási feladatok</t>
  </si>
  <si>
    <t>Parkoló építés</t>
  </si>
  <si>
    <t>Víznyelők építése</t>
  </si>
  <si>
    <t>Közösségi kert kialakítás</t>
  </si>
  <si>
    <t>Útfelújítás (szőnyegezés)</t>
  </si>
  <si>
    <t>forgalomtechnikai feladatok összesen:</t>
  </si>
  <si>
    <t>parkoló építés összesen:</t>
  </si>
  <si>
    <t>Pongrátz Gergely tér</t>
  </si>
  <si>
    <t>Lámpatestek pótlása meglévő oszlopra (Lakossági igény)</t>
  </si>
  <si>
    <t>Pillangó park (bódé elbontás helyének rendbetétele, illetve parkoló építés)</t>
  </si>
  <si>
    <t>Közterületi sportpályák felújítása</t>
  </si>
  <si>
    <t>Örs vezér tér (Sugár oldali zöldfelület, kerékpárút mellett)</t>
  </si>
  <si>
    <t>Stefánia úti zöldsáv Egressy út és Besnyői u. közötti szakaszának kerítésépítése</t>
  </si>
  <si>
    <t>Limanova tér felújítása</t>
  </si>
  <si>
    <t>Szomolány köz</t>
  </si>
  <si>
    <t xml:space="preserve">kerítésépítés, ládakihelyezések </t>
  </si>
  <si>
    <t>Pillangó park</t>
  </si>
  <si>
    <t>Újváros  park</t>
  </si>
  <si>
    <t>Csertő u. 6-8. és 12-14. között</t>
  </si>
  <si>
    <t>Ungvár u. 44/c. mellett</t>
  </si>
  <si>
    <t>Pótlási kötelezettség összesen:</t>
  </si>
  <si>
    <t>Uzsoki utca 48-50. játszótér</t>
  </si>
  <si>
    <t>Újvidék tér Egressy út felőli része</t>
  </si>
  <si>
    <t>Nagy Lajos király útja 86.a-90.c mögötti játszótér</t>
  </si>
  <si>
    <t>Fogarasi park 3 -5 és Szervián u 20 között</t>
  </si>
  <si>
    <t>Kőszeg u -Örs vezér tere 20 mögött</t>
  </si>
  <si>
    <t>Kerékgyártó utcai játszótér</t>
  </si>
  <si>
    <t>Zsálya utcai játszótér</t>
  </si>
  <si>
    <t>Ütéscsillapító  gumiburkolatok és szegélyek cseréje közterületi játszótereken</t>
  </si>
  <si>
    <t>Játszószer kombinációk rekonstrukciója</t>
  </si>
  <si>
    <t>Alacsony kerítéssel bekerített közterületi játszóterek átépítése</t>
  </si>
  <si>
    <t>Csertő park - II.ütem</t>
  </si>
  <si>
    <t>Csertő park - III.ütem</t>
  </si>
  <si>
    <t>Nagy Lajos király űtja - Erzsébet királyné útja - Ungvár utca - Rákospatak utca</t>
  </si>
  <si>
    <t>Erzsébet királyné útja - Miskolci u - Ungvár u - Rákospatak u</t>
  </si>
  <si>
    <t>Thököly út - Stefánia út - Ajtósi Dürer sor - Hermina út</t>
  </si>
  <si>
    <t>Báróczy utca (Egressy út - Mogyoródi út között)</t>
  </si>
  <si>
    <t>Francia út (Ajtósi Dürer sor - Erzsébet királyné útja között)</t>
  </si>
  <si>
    <t>Angol utca (Mogyoródi út - Egressy út között)</t>
  </si>
  <si>
    <t>Vezér utca (Tihany tér - Tihamér utca)</t>
  </si>
  <si>
    <t xml:space="preserve">Báróczy utca </t>
  </si>
  <si>
    <t>közterületi sportpályák felújítása összesen</t>
  </si>
  <si>
    <t>Járda- és Parksétány építés</t>
  </si>
  <si>
    <t>Argentína tér</t>
  </si>
  <si>
    <t>Tervek készítése   (felhalmozási)</t>
  </si>
  <si>
    <t>II. Zuglói Közösségi Kert kialakítása</t>
  </si>
  <si>
    <t xml:space="preserve">korlátozott sebességű övezet </t>
  </si>
  <si>
    <t>Bolgárkertész u. 62-64. - Örs vezér tere 4-5-6. – Bánki Donát u. 71-73. által határolt terület</t>
  </si>
  <si>
    <t>Kerékgyártó u. (Nagy Lajos király útja - Lőcsei út)</t>
  </si>
  <si>
    <t>Kerékgyártó u. (Lőcsei út - Fűrész u.)</t>
  </si>
  <si>
    <t>Közterületeken kivágott fás szárú növények pótlási kötelezettségének teljesítése</t>
  </si>
  <si>
    <t>út-, járdaépítés, szőnyegezés, közmű, forgalomtechnikai tervek</t>
  </si>
  <si>
    <t>Kerékpártárolók</t>
  </si>
  <si>
    <t>Kerékpártárolók telepítése zuglói helyszíneken</t>
  </si>
  <si>
    <t xml:space="preserve">VÁROSÜZEMELTZETÉSI FEJLESZTÉSEK CÍMJEGYZÉKE 2015-ÉVBEN </t>
  </si>
  <si>
    <t xml:space="preserve">2015. évi előirányzat </t>
  </si>
  <si>
    <t>nettó</t>
  </si>
  <si>
    <t>áfa</t>
  </si>
  <si>
    <t>összesen</t>
  </si>
  <si>
    <t>Rákosfalva park</t>
  </si>
  <si>
    <t xml:space="preserve">Eleonóra u. (Gizella u.-Szobránc u.) </t>
  </si>
  <si>
    <t xml:space="preserve">Cserebogár u. (Fogarasi köz-Fischer I. u.) </t>
  </si>
  <si>
    <t xml:space="preserve">Tábornok utca ( Francia út - Hungária körút) </t>
  </si>
  <si>
    <t xml:space="preserve">Szered u. (Miskolci u. – Öv u.)  </t>
  </si>
  <si>
    <t xml:space="preserve">Bonyhádi út (Mályva u.- Vezér út) </t>
  </si>
  <si>
    <t xml:space="preserve">Bonyhádi út (Nagy Lajos király útja - Mályva u.) </t>
  </si>
  <si>
    <t>Parkolásgátló oszlopok kihelyezése</t>
  </si>
  <si>
    <t xml:space="preserve">Korong u. (Uzsoki u. – Róna u.) </t>
  </si>
  <si>
    <t xml:space="preserve">Kalapács u. 12-14. mögött </t>
  </si>
  <si>
    <t>Fogarasi park 3-5. előtt</t>
  </si>
  <si>
    <t>Közösségi Kert összesen:</t>
  </si>
  <si>
    <t>VÁROSFEJLESZTÉSI FELADATOK ÖSSZESEN:</t>
  </si>
  <si>
    <t>Fealdat</t>
  </si>
  <si>
    <t>Feladat címe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</si>
  <si>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</si>
  <si>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</si>
  <si>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</si>
  <si>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</si>
  <si>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</si>
  <si>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</si>
  <si>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</si>
  <si>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</si>
  <si>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</si>
  <si>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</si>
  <si>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</si>
  <si>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</si>
  <si>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</si>
  <si>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</si>
  <si>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</si>
  <si>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</si>
  <si>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</si>
  <si>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</si>
  <si>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</si>
  <si>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</si>
  <si>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</si>
  <si>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</si>
  <si>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</si>
  <si>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</si>
  <si>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</si>
  <si>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</si>
  <si>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</si>
  <si>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</si>
  <si>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</si>
  <si>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</si>
  <si>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</si>
  <si>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31.</t>
  </si>
  <si>
    <t>32.</t>
  </si>
  <si>
    <t>33.</t>
  </si>
  <si>
    <t>34.</t>
  </si>
  <si>
    <t>39.</t>
  </si>
  <si>
    <t>40.</t>
  </si>
  <si>
    <t>41.</t>
  </si>
  <si>
    <t>42.</t>
  </si>
  <si>
    <t>43.</t>
  </si>
  <si>
    <t>44.</t>
  </si>
  <si>
    <t>45.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</si>
  <si>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</si>
  <si>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</si>
  <si>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</si>
  <si>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</si>
  <si>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</si>
  <si>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</si>
  <si>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</si>
  <si>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</si>
  <si>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</si>
  <si>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</si>
  <si>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</si>
  <si>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</si>
  <si>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</si>
  <si>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</si>
  <si>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65.</t>
  </si>
  <si>
    <t>66.</t>
  </si>
  <si>
    <t>67.</t>
  </si>
  <si>
    <t>68.</t>
  </si>
  <si>
    <t>69.</t>
  </si>
  <si>
    <t>70.</t>
  </si>
  <si>
    <t>71.</t>
  </si>
  <si>
    <t>79.</t>
  </si>
  <si>
    <t>87.</t>
  </si>
  <si>
    <t>88.</t>
  </si>
  <si>
    <t>89.</t>
  </si>
  <si>
    <t>90.</t>
  </si>
  <si>
    <t>91.</t>
  </si>
  <si>
    <t>92.</t>
  </si>
  <si>
    <t>Központi költségvetésből kapott támogatás elszámolási kötelezettséggel (cím szerinti meghatározás a későbbiekben történik)</t>
  </si>
  <si>
    <t>Mogyoródi út (Hungária krt.-Mexikói út között) - korábbi években kapott támogatások felhasználási kötöttséggel</t>
  </si>
  <si>
    <t>Varsó u.-Thököly út (szökőkút nélkül)</t>
  </si>
  <si>
    <t>7.</t>
  </si>
  <si>
    <t>2014. évről áthúzódó kötelezettség                 (bruttó)</t>
  </si>
  <si>
    <t xml:space="preserve">park, játszótér rekonstrukció, építés összesen: </t>
  </si>
  <si>
    <t>Park- és játszótér rekonstrukció, építés</t>
  </si>
  <si>
    <t xml:space="preserve">Csáktornya park </t>
  </si>
  <si>
    <t xml:space="preserve">Zsivora park </t>
  </si>
  <si>
    <t>Kassai tér</t>
  </si>
  <si>
    <t>Kassai tér (Dél)</t>
  </si>
  <si>
    <t>Csertő park (Civil ház környéke)</t>
  </si>
  <si>
    <t>Pongrátz Gergely tér zöldterület rendezése</t>
  </si>
  <si>
    <t>16. melléklet a 13/2015. (III. 06.)  önkormányzati rendelethez</t>
  </si>
  <si>
    <t>18.</t>
  </si>
  <si>
    <t>29.</t>
  </si>
  <si>
    <t>30.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</si>
</sst>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</numFmts>
  <fonts count="52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MS Sans Serif"/>
      <family val="2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13" borderId="11" xfId="0" applyFont="1" applyFill="1" applyBorder="1" applyAlignment="1">
      <alignment horizontal="center" vertical="center"/>
    </xf>
    <xf numFmtId="0" fontId="2" fillId="13" borderId="0" xfId="0" applyFont="1" applyFill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1" fillId="32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2" fillId="13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35" borderId="11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" fillId="35" borderId="1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2" fillId="7" borderId="11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0" fillId="0" borderId="0" xfId="0" applyFont="1" applyAlignment="1">
      <alignment/>
    </xf>
    <xf numFmtId="167" fontId="2" fillId="0" borderId="0" xfId="59" applyNumberFormat="1" applyFont="1" applyAlignment="1">
      <alignment vertical="center"/>
    </xf>
    <xf numFmtId="167" fontId="1" fillId="0" borderId="22" xfId="59" applyNumberFormat="1" applyFont="1" applyBorder="1" applyAlignment="1">
      <alignment horizontal="center" vertical="center"/>
    </xf>
    <xf numFmtId="167" fontId="1" fillId="0" borderId="23" xfId="59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7" fontId="2" fillId="0" borderId="0" xfId="59" applyNumberFormat="1" applyFont="1" applyBorder="1" applyAlignment="1">
      <alignment vertical="center"/>
    </xf>
    <xf numFmtId="167" fontId="2" fillId="0" borderId="26" xfId="59" applyNumberFormat="1" applyFont="1" applyBorder="1" applyAlignment="1">
      <alignment vertical="center"/>
    </xf>
    <xf numFmtId="167" fontId="2" fillId="0" borderId="27" xfId="59" applyNumberFormat="1" applyFont="1" applyBorder="1" applyAlignment="1">
      <alignment vertical="center"/>
    </xf>
    <xf numFmtId="167" fontId="2" fillId="0" borderId="28" xfId="59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33" borderId="29" xfId="0" applyFont="1" applyFill="1" applyBorder="1" applyAlignment="1">
      <alignment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67" fontId="1" fillId="33" borderId="37" xfId="0" applyNumberFormat="1" applyFont="1" applyFill="1" applyBorder="1" applyAlignment="1">
      <alignment horizontal="center" vertical="center" wrapText="1"/>
    </xf>
    <xf numFmtId="167" fontId="1" fillId="33" borderId="3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7" fontId="2" fillId="0" borderId="37" xfId="59" applyNumberFormat="1" applyFont="1" applyFill="1" applyBorder="1" applyAlignment="1">
      <alignment vertical="center"/>
    </xf>
    <xf numFmtId="167" fontId="2" fillId="0" borderId="27" xfId="59" applyNumberFormat="1" applyFont="1" applyFill="1" applyBorder="1" applyAlignment="1">
      <alignment vertical="center"/>
    </xf>
    <xf numFmtId="167" fontId="2" fillId="0" borderId="0" xfId="59" applyNumberFormat="1" applyFont="1" applyFill="1" applyBorder="1" applyAlignment="1">
      <alignment vertical="center"/>
    </xf>
    <xf numFmtId="167" fontId="2" fillId="0" borderId="0" xfId="59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167" fontId="50" fillId="0" borderId="0" xfId="59" applyNumberFormat="1" applyFont="1" applyAlignment="1">
      <alignment vertical="center"/>
    </xf>
    <xf numFmtId="167" fontId="6" fillId="33" borderId="37" xfId="59" applyNumberFormat="1" applyFont="1" applyFill="1" applyBorder="1" applyAlignment="1">
      <alignment vertical="center"/>
    </xf>
    <xf numFmtId="167" fontId="6" fillId="33" borderId="38" xfId="59" applyNumberFormat="1" applyFont="1" applyFill="1" applyBorder="1" applyAlignment="1">
      <alignment vertical="center"/>
    </xf>
    <xf numFmtId="167" fontId="51" fillId="0" borderId="37" xfId="59" applyNumberFormat="1" applyFont="1" applyBorder="1" applyAlignment="1">
      <alignment horizontal="center" vertical="center"/>
    </xf>
    <xf numFmtId="167" fontId="51" fillId="0" borderId="38" xfId="59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 wrapText="1"/>
    </xf>
    <xf numFmtId="167" fontId="4" fillId="13" borderId="0" xfId="0" applyNumberFormat="1" applyFont="1" applyFill="1" applyBorder="1" applyAlignment="1">
      <alignment horizontal="center" vertical="center" wrapText="1"/>
    </xf>
    <xf numFmtId="167" fontId="4" fillId="13" borderId="26" xfId="0" applyNumberFormat="1" applyFont="1" applyFill="1" applyBorder="1" applyAlignment="1">
      <alignment horizontal="center" vertical="center" wrapText="1"/>
    </xf>
    <xf numFmtId="0" fontId="4" fillId="13" borderId="21" xfId="0" applyFont="1" applyFill="1" applyBorder="1" applyAlignment="1">
      <alignment horizontal="center" vertical="center" wrapText="1"/>
    </xf>
    <xf numFmtId="167" fontId="4" fillId="13" borderId="22" xfId="0" applyNumberFormat="1" applyFont="1" applyFill="1" applyBorder="1" applyAlignment="1">
      <alignment horizontal="center" vertical="center" wrapText="1"/>
    </xf>
    <xf numFmtId="167" fontId="4" fillId="13" borderId="23" xfId="0" applyNumberFormat="1" applyFont="1" applyFill="1" applyBorder="1" applyAlignment="1">
      <alignment horizontal="center" vertical="center" wrapText="1"/>
    </xf>
    <xf numFmtId="0" fontId="9" fillId="0" borderId="0" xfId="57" applyFont="1" applyFill="1" applyAlignment="1">
      <alignment horizontal="left"/>
      <protection/>
    </xf>
    <xf numFmtId="0" fontId="7" fillId="0" borderId="40" xfId="0" applyFont="1" applyFill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67" fontId="2" fillId="0" borderId="0" xfId="59" applyNumberFormat="1" applyFont="1" applyAlignment="1">
      <alignment horizontal="center" vertical="center" wrapText="1"/>
    </xf>
    <xf numFmtId="167" fontId="50" fillId="0" borderId="0" xfId="59" applyNumberFormat="1" applyFont="1" applyAlignment="1">
      <alignment/>
    </xf>
    <xf numFmtId="167" fontId="2" fillId="0" borderId="27" xfId="59" applyNumberFormat="1" applyFont="1" applyFill="1" applyBorder="1" applyAlignment="1">
      <alignment horizontal="center" vertical="center" wrapText="1"/>
    </xf>
    <xf numFmtId="167" fontId="2" fillId="0" borderId="0" xfId="59" applyNumberFormat="1" applyFont="1" applyFill="1" applyBorder="1" applyAlignment="1">
      <alignment horizontal="center" vertical="center" wrapText="1"/>
    </xf>
    <xf numFmtId="167" fontId="2" fillId="0" borderId="0" xfId="59" applyNumberFormat="1" applyFont="1" applyFill="1" applyBorder="1" applyAlignment="1">
      <alignment horizontal="center" vertical="center"/>
    </xf>
    <xf numFmtId="167" fontId="2" fillId="0" borderId="37" xfId="59" applyNumberFormat="1" applyFont="1" applyFill="1" applyBorder="1" applyAlignment="1">
      <alignment horizontal="center" vertical="center" wrapText="1"/>
    </xf>
    <xf numFmtId="167" fontId="2" fillId="0" borderId="27" xfId="59" applyNumberFormat="1" applyFont="1" applyFill="1" applyBorder="1" applyAlignment="1">
      <alignment horizontal="center" vertical="center"/>
    </xf>
    <xf numFmtId="167" fontId="1" fillId="33" borderId="37" xfId="59" applyNumberFormat="1" applyFont="1" applyFill="1" applyBorder="1" applyAlignment="1">
      <alignment horizontal="center" vertical="center" wrapText="1"/>
    </xf>
    <xf numFmtId="167" fontId="2" fillId="0" borderId="0" xfId="59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2" fillId="0" borderId="42" xfId="0" applyFont="1" applyFill="1" applyBorder="1" applyAlignment="1">
      <alignment horizontal="center" vertical="center"/>
    </xf>
    <xf numFmtId="167" fontId="2" fillId="0" borderId="0" xfId="59" applyNumberFormat="1" applyFont="1" applyAlignment="1">
      <alignment/>
    </xf>
    <xf numFmtId="167" fontId="51" fillId="0" borderId="0" xfId="59" applyNumberFormat="1" applyFont="1" applyAlignment="1">
      <alignment horizontal="center" vertical="center"/>
    </xf>
    <xf numFmtId="167" fontId="2" fillId="0" borderId="17" xfId="59" applyNumberFormat="1" applyFont="1" applyBorder="1" applyAlignment="1">
      <alignment/>
    </xf>
    <xf numFmtId="167" fontId="2" fillId="0" borderId="0" xfId="59" applyNumberFormat="1" applyFont="1" applyFill="1" applyAlignment="1">
      <alignment/>
    </xf>
    <xf numFmtId="167" fontId="2" fillId="0" borderId="0" xfId="59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0" xfId="59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7" fontId="3" fillId="0" borderId="0" xfId="59" applyNumberFormat="1" applyFont="1" applyAlignment="1">
      <alignment vertical="center"/>
    </xf>
    <xf numFmtId="0" fontId="3" fillId="0" borderId="0" xfId="0" applyFont="1" applyAlignment="1">
      <alignment vertical="center"/>
    </xf>
    <xf numFmtId="167" fontId="1" fillId="0" borderId="0" xfId="59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7" fontId="6" fillId="0" borderId="0" xfId="59" applyNumberFormat="1" applyFont="1" applyAlignment="1">
      <alignment vertical="center"/>
    </xf>
    <xf numFmtId="0" fontId="6" fillId="0" borderId="0" xfId="0" applyFont="1" applyAlignment="1">
      <alignment vertical="center"/>
    </xf>
    <xf numFmtId="167" fontId="1" fillId="0" borderId="20" xfId="59" applyNumberFormat="1" applyFont="1" applyBorder="1" applyAlignment="1">
      <alignment horizontal="center" vertical="center"/>
    </xf>
    <xf numFmtId="167" fontId="1" fillId="0" borderId="0" xfId="59" applyNumberFormat="1" applyFont="1" applyAlignment="1">
      <alignment horizontal="center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167" fontId="1" fillId="0" borderId="27" xfId="59" applyNumberFormat="1" applyFont="1" applyBorder="1" applyAlignment="1">
      <alignment horizontal="center" vertical="center"/>
    </xf>
    <xf numFmtId="167" fontId="1" fillId="0" borderId="28" xfId="59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7" fontId="1" fillId="0" borderId="27" xfId="59" applyNumberFormat="1" applyFont="1" applyFill="1" applyBorder="1" applyAlignment="1">
      <alignment horizontal="center" vertical="center" wrapText="1"/>
    </xf>
    <xf numFmtId="167" fontId="1" fillId="0" borderId="22" xfId="59" applyNumberFormat="1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00KV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592"/>
  <sheetViews>
    <sheetView tabSelected="1" view="pageBreakPreview" zoomScaleSheetLayoutView="100" zoomScalePageLayoutView="0" workbookViewId="0" topLeftCell="E1">
      <selection activeCell="L68" sqref="L1:M16384"/>
    </sheetView>
  </sheetViews>
  <sheetFormatPr defaultColWidth="9.140625" defaultRowHeight="12.75"/>
  <cols>
    <col min="1" max="1" width="14.57421875" style="1" hidden="1" customWidth="1"/>
    <col min="2" max="2" width="10.00390625" style="1" hidden="1" customWidth="1"/>
    <col min="3" max="3" width="11.140625" style="1" hidden="1" customWidth="1"/>
    <col min="4" max="4" width="7.57421875" style="1" hidden="1" customWidth="1"/>
    <col min="5" max="5" width="5.140625" style="91" customWidth="1"/>
    <col min="6" max="6" width="15.421875" style="1" customWidth="1"/>
    <col min="7" max="7" width="51.140625" style="45" customWidth="1"/>
    <col min="8" max="8" width="19.7109375" style="104" customWidth="1"/>
    <col min="9" max="11" width="16.7109375" style="48" customWidth="1"/>
    <col min="12" max="12" width="16.7109375" style="115" customWidth="1"/>
    <col min="13" max="13" width="14.7109375" style="115" customWidth="1"/>
    <col min="14" max="16384" width="9.140625" style="1" customWidth="1"/>
  </cols>
  <sheetData>
    <row r="1" ht="18">
      <c r="E1" s="100" t="s">
        <v>193</v>
      </c>
    </row>
    <row r="2" spans="5:11" ht="33" customHeight="1">
      <c r="E2" s="139" t="s">
        <v>90</v>
      </c>
      <c r="F2" s="139"/>
      <c r="G2" s="139"/>
      <c r="H2" s="139"/>
      <c r="I2" s="139"/>
      <c r="J2" s="139"/>
      <c r="K2" s="139"/>
    </row>
    <row r="3" ht="15" customHeight="1"/>
    <row r="4" spans="1:240" ht="12.75" customHeight="1" thickBot="1">
      <c r="A4" s="47"/>
      <c r="B4" s="47"/>
      <c r="C4" s="47"/>
      <c r="D4" s="47"/>
      <c r="E4" s="92"/>
      <c r="F4" s="47"/>
      <c r="G4" s="113"/>
      <c r="H4" s="105"/>
      <c r="I4" s="79"/>
      <c r="J4" s="79"/>
      <c r="K4" s="79"/>
      <c r="L4" s="105"/>
      <c r="M4" s="105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</row>
    <row r="5" spans="1:240" s="87" customFormat="1" ht="22.5" customHeight="1" thickBot="1">
      <c r="A5" s="84"/>
      <c r="B5" s="84"/>
      <c r="C5" s="84"/>
      <c r="D5" s="84"/>
      <c r="E5" s="85"/>
      <c r="F5" s="86" t="s">
        <v>110</v>
      </c>
      <c r="G5" s="102" t="s">
        <v>111</v>
      </c>
      <c r="H5" s="82"/>
      <c r="I5" s="82" t="s">
        <v>112</v>
      </c>
      <c r="J5" s="82" t="s">
        <v>113</v>
      </c>
      <c r="K5" s="83" t="s">
        <v>114</v>
      </c>
      <c r="L5" s="116"/>
      <c r="M5" s="116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</row>
    <row r="6" spans="1:13" ht="24" customHeight="1">
      <c r="A6" s="135" t="s">
        <v>22</v>
      </c>
      <c r="B6" s="136"/>
      <c r="C6" s="136"/>
      <c r="D6" s="136"/>
      <c r="E6" s="88"/>
      <c r="F6" s="140" t="s">
        <v>108</v>
      </c>
      <c r="G6" s="142" t="s">
        <v>109</v>
      </c>
      <c r="H6" s="144" t="s">
        <v>184</v>
      </c>
      <c r="I6" s="137" t="s">
        <v>91</v>
      </c>
      <c r="J6" s="137"/>
      <c r="K6" s="138"/>
      <c r="L6" s="129"/>
      <c r="M6" s="130"/>
    </row>
    <row r="7" spans="1:13" ht="24" customHeight="1" thickBot="1">
      <c r="A7" s="2"/>
      <c r="B7" s="2"/>
      <c r="C7" s="3"/>
      <c r="D7" s="16"/>
      <c r="E7" s="101"/>
      <c r="F7" s="141"/>
      <c r="G7" s="143"/>
      <c r="H7" s="145"/>
      <c r="I7" s="49" t="s">
        <v>92</v>
      </c>
      <c r="J7" s="49" t="s">
        <v>93</v>
      </c>
      <c r="K7" s="50" t="s">
        <v>94</v>
      </c>
      <c r="L7" s="129"/>
      <c r="M7" s="130"/>
    </row>
    <row r="8" spans="1:11" ht="28.5" customHeight="1" hidden="1">
      <c r="A8" s="4"/>
      <c r="B8" s="4"/>
      <c r="C8" s="4"/>
      <c r="D8" s="17"/>
      <c r="E8" s="88" t="s">
        <v>115</v>
      </c>
      <c r="F8" s="131" t="s">
        <v>46</v>
      </c>
      <c r="G8" s="53" t="s">
        <v>52</v>
      </c>
      <c r="H8" s="106"/>
      <c r="I8" s="57"/>
      <c r="J8" s="57">
        <f>I8*0.27</f>
        <v>0</v>
      </c>
      <c r="K8" s="58">
        <f>SUM(I8:J8)</f>
        <v>0</v>
      </c>
    </row>
    <row r="9" spans="1:11" ht="28.5" customHeight="1" hidden="1">
      <c r="A9" s="13"/>
      <c r="B9" s="13"/>
      <c r="C9" s="13"/>
      <c r="D9" s="6"/>
      <c r="E9" s="90" t="s">
        <v>116</v>
      </c>
      <c r="F9" s="133"/>
      <c r="G9" s="26" t="s">
        <v>53</v>
      </c>
      <c r="H9" s="107"/>
      <c r="I9" s="55"/>
      <c r="J9" s="55">
        <f>I9*0.27</f>
        <v>0</v>
      </c>
      <c r="K9" s="56">
        <f>SUM(I9:J9)</f>
        <v>0</v>
      </c>
    </row>
    <row r="10" spans="1:13" s="15" customFormat="1" ht="28.5" customHeight="1" hidden="1">
      <c r="A10" s="4"/>
      <c r="B10" s="4"/>
      <c r="C10" s="4"/>
      <c r="D10" s="17"/>
      <c r="E10" s="90" t="s">
        <v>117</v>
      </c>
      <c r="F10" s="133"/>
      <c r="G10" s="26" t="s">
        <v>54</v>
      </c>
      <c r="H10" s="107"/>
      <c r="I10" s="55"/>
      <c r="J10" s="55">
        <f>I10*0.27</f>
        <v>0</v>
      </c>
      <c r="K10" s="56">
        <f>SUM(I10:J10)</f>
        <v>0</v>
      </c>
      <c r="L10" s="117"/>
      <c r="M10" s="117"/>
    </row>
    <row r="11" spans="1:11" ht="28.5" customHeight="1" hidden="1" thickBot="1">
      <c r="A11" s="14"/>
      <c r="B11" s="14"/>
      <c r="C11" s="14"/>
      <c r="D11" s="18"/>
      <c r="E11" s="90" t="s">
        <v>118</v>
      </c>
      <c r="F11" s="133"/>
      <c r="G11" s="43" t="s">
        <v>55</v>
      </c>
      <c r="H11" s="107"/>
      <c r="I11" s="55"/>
      <c r="J11" s="55">
        <f>I11*0.27</f>
        <v>0</v>
      </c>
      <c r="K11" s="56">
        <f>SUM(I11:J11)</f>
        <v>0</v>
      </c>
    </row>
    <row r="12" spans="1:11" ht="27" customHeight="1" hidden="1" thickBot="1">
      <c r="A12" s="4"/>
      <c r="B12" s="4"/>
      <c r="C12" s="4"/>
      <c r="D12" s="17"/>
      <c r="E12" s="89" t="s">
        <v>119</v>
      </c>
      <c r="F12" s="132"/>
      <c r="G12" s="11" t="s">
        <v>77</v>
      </c>
      <c r="H12" s="111"/>
      <c r="I12" s="68">
        <f>SUM(I8:I11)</f>
        <v>0</v>
      </c>
      <c r="J12" s="68">
        <f>SUM(J8:J11)</f>
        <v>0</v>
      </c>
      <c r="K12" s="69">
        <f>SUM(K8:K11)</f>
        <v>0</v>
      </c>
    </row>
    <row r="13" spans="1:13" s="8" customFormat="1" ht="24.75" customHeight="1" hidden="1" thickBot="1">
      <c r="A13" s="4"/>
      <c r="B13" s="4"/>
      <c r="C13" s="4"/>
      <c r="D13" s="17"/>
      <c r="E13" s="88" t="s">
        <v>120</v>
      </c>
      <c r="F13" s="134" t="s">
        <v>186</v>
      </c>
      <c r="G13" s="53" t="s">
        <v>43</v>
      </c>
      <c r="H13" s="106"/>
      <c r="I13" s="75"/>
      <c r="J13" s="57">
        <f>I13*0.27</f>
        <v>0</v>
      </c>
      <c r="K13" s="58">
        <f>SUM(I13:J13)</f>
        <v>0</v>
      </c>
      <c r="L13" s="118"/>
      <c r="M13" s="118"/>
    </row>
    <row r="14" spans="1:13" s="8" customFormat="1" ht="11.25" customHeight="1" thickBot="1">
      <c r="A14" s="4"/>
      <c r="B14" s="4"/>
      <c r="C14" s="4"/>
      <c r="D14" s="17"/>
      <c r="E14" s="90"/>
      <c r="F14" s="134"/>
      <c r="G14" s="26"/>
      <c r="H14" s="107"/>
      <c r="I14" s="76"/>
      <c r="J14" s="55"/>
      <c r="K14" s="56"/>
      <c r="L14" s="118"/>
      <c r="M14" s="118"/>
    </row>
    <row r="15" spans="1:35" ht="27.75" customHeight="1" thickBot="1">
      <c r="A15" s="4"/>
      <c r="B15" s="4"/>
      <c r="C15" s="4"/>
      <c r="D15" s="17"/>
      <c r="E15" s="90" t="s">
        <v>115</v>
      </c>
      <c r="F15" s="134"/>
      <c r="G15" s="26" t="s">
        <v>95</v>
      </c>
      <c r="H15" s="107"/>
      <c r="I15" s="76">
        <v>73000000</v>
      </c>
      <c r="J15" s="55">
        <f aca="true" t="shared" si="0" ref="J15:J39">I15*0.27</f>
        <v>19710000</v>
      </c>
      <c r="K15" s="56">
        <f aca="true" t="shared" si="1" ref="K15:K25">SUM(I15:J15)</f>
        <v>92710000</v>
      </c>
      <c r="L15" s="119"/>
      <c r="M15" s="48"/>
      <c r="N15" s="120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ht="27.75" customHeight="1" thickBot="1">
      <c r="A16" s="4"/>
      <c r="B16" s="4"/>
      <c r="C16" s="4"/>
      <c r="D16" s="17"/>
      <c r="E16" s="90" t="s">
        <v>116</v>
      </c>
      <c r="F16" s="134"/>
      <c r="G16" s="26" t="s">
        <v>182</v>
      </c>
      <c r="H16" s="107"/>
      <c r="I16" s="76">
        <v>62000000</v>
      </c>
      <c r="J16" s="55">
        <f t="shared" si="0"/>
        <v>16740000.000000002</v>
      </c>
      <c r="K16" s="56">
        <f t="shared" si="1"/>
        <v>78740000</v>
      </c>
      <c r="L16" s="119"/>
      <c r="M16" s="48"/>
      <c r="N16" s="120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s="21" customFormat="1" ht="27.75" customHeight="1" hidden="1" thickBot="1">
      <c r="A17" s="19"/>
      <c r="B17" s="19"/>
      <c r="C17" s="19"/>
      <c r="D17" s="20"/>
      <c r="E17" s="90" t="s">
        <v>123</v>
      </c>
      <c r="F17" s="134"/>
      <c r="G17" s="26" t="s">
        <v>47</v>
      </c>
      <c r="H17" s="107"/>
      <c r="I17" s="76"/>
      <c r="J17" s="55">
        <f t="shared" si="0"/>
        <v>0</v>
      </c>
      <c r="K17" s="56">
        <f t="shared" si="1"/>
        <v>0</v>
      </c>
      <c r="L17" s="119"/>
      <c r="M17" s="48"/>
      <c r="N17" s="120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s="24" customFormat="1" ht="27.75" customHeight="1" hidden="1" thickBot="1">
      <c r="A18" s="22"/>
      <c r="B18" s="22"/>
      <c r="C18" s="22"/>
      <c r="D18" s="23"/>
      <c r="E18" s="90" t="s">
        <v>124</v>
      </c>
      <c r="F18" s="134"/>
      <c r="G18" s="26" t="s">
        <v>48</v>
      </c>
      <c r="H18" s="107"/>
      <c r="I18" s="77"/>
      <c r="J18" s="55">
        <f t="shared" si="0"/>
        <v>0</v>
      </c>
      <c r="K18" s="56">
        <f t="shared" si="1"/>
        <v>0</v>
      </c>
      <c r="L18" s="121"/>
      <c r="M18" s="48"/>
      <c r="N18" s="122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s="24" customFormat="1" ht="27.75" customHeight="1" hidden="1" thickBot="1">
      <c r="A19" s="22"/>
      <c r="B19" s="22"/>
      <c r="C19" s="22"/>
      <c r="D19" s="23"/>
      <c r="E19" s="90" t="s">
        <v>125</v>
      </c>
      <c r="F19" s="134"/>
      <c r="G19" s="26" t="s">
        <v>49</v>
      </c>
      <c r="H19" s="107"/>
      <c r="I19" s="77"/>
      <c r="J19" s="55">
        <f t="shared" si="0"/>
        <v>0</v>
      </c>
      <c r="K19" s="56">
        <f t="shared" si="1"/>
        <v>0</v>
      </c>
      <c r="L19" s="121"/>
      <c r="M19" s="48"/>
      <c r="N19" s="122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s="24" customFormat="1" ht="27.75" customHeight="1" thickBot="1">
      <c r="A20" s="22"/>
      <c r="B20" s="22"/>
      <c r="C20" s="22"/>
      <c r="D20" s="23"/>
      <c r="E20" s="90" t="s">
        <v>117</v>
      </c>
      <c r="F20" s="134"/>
      <c r="G20" s="52" t="s">
        <v>191</v>
      </c>
      <c r="H20" s="107">
        <f>28597630*1.27</f>
        <v>36318990.1</v>
      </c>
      <c r="I20" s="77"/>
      <c r="J20" s="55"/>
      <c r="K20" s="56"/>
      <c r="L20" s="121"/>
      <c r="M20" s="48"/>
      <c r="N20" s="122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s="24" customFormat="1" ht="27.75" customHeight="1" thickBot="1">
      <c r="A21" s="22"/>
      <c r="B21" s="22"/>
      <c r="C21" s="22"/>
      <c r="D21" s="23"/>
      <c r="E21" s="90" t="s">
        <v>118</v>
      </c>
      <c r="F21" s="134"/>
      <c r="G21" s="52" t="s">
        <v>190</v>
      </c>
      <c r="H21" s="107">
        <f>23910566*1.27</f>
        <v>30366418.82</v>
      </c>
      <c r="I21" s="77"/>
      <c r="J21" s="55"/>
      <c r="K21" s="56"/>
      <c r="L21" s="121"/>
      <c r="M21" s="48"/>
      <c r="N21" s="122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</row>
    <row r="22" spans="1:35" s="24" customFormat="1" ht="27.75" customHeight="1" thickBot="1">
      <c r="A22" s="22"/>
      <c r="B22" s="22"/>
      <c r="C22" s="22"/>
      <c r="D22" s="23"/>
      <c r="E22" s="90" t="s">
        <v>119</v>
      </c>
      <c r="F22" s="134"/>
      <c r="G22" s="52" t="s">
        <v>192</v>
      </c>
      <c r="H22" s="107">
        <f>1990000*1.27</f>
        <v>2527300</v>
      </c>
      <c r="I22" s="77"/>
      <c r="J22" s="55"/>
      <c r="K22" s="56"/>
      <c r="L22" s="121"/>
      <c r="M22" s="48"/>
      <c r="N22" s="122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5" s="10" customFormat="1" ht="24.75" customHeight="1" hidden="1" thickBot="1">
      <c r="A23" s="9"/>
      <c r="B23" s="9"/>
      <c r="C23" s="9"/>
      <c r="D23" s="25"/>
      <c r="E23" s="90" t="s">
        <v>126</v>
      </c>
      <c r="F23" s="134"/>
      <c r="G23" s="26" t="s">
        <v>50</v>
      </c>
      <c r="H23" s="107"/>
      <c r="I23" s="76"/>
      <c r="J23" s="55">
        <f t="shared" si="0"/>
        <v>0</v>
      </c>
      <c r="K23" s="56">
        <f t="shared" si="1"/>
        <v>0</v>
      </c>
      <c r="L23" s="119"/>
      <c r="M23" s="48"/>
      <c r="N23" s="120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14" s="8" customFormat="1" ht="24.75" customHeight="1" hidden="1" thickBot="1">
      <c r="A24" s="4"/>
      <c r="B24" s="4"/>
      <c r="C24" s="4"/>
      <c r="D24" s="17"/>
      <c r="E24" s="90" t="s">
        <v>127</v>
      </c>
      <c r="F24" s="134"/>
      <c r="G24" s="26" t="s">
        <v>67</v>
      </c>
      <c r="H24" s="107"/>
      <c r="I24" s="76"/>
      <c r="J24" s="55">
        <f t="shared" si="0"/>
        <v>0</v>
      </c>
      <c r="K24" s="56">
        <f t="shared" si="1"/>
        <v>0</v>
      </c>
      <c r="L24" s="119"/>
      <c r="M24" s="48"/>
      <c r="N24" s="120"/>
    </row>
    <row r="25" spans="1:14" s="8" customFormat="1" ht="24.75" customHeight="1" hidden="1" thickBot="1">
      <c r="A25" s="4"/>
      <c r="B25" s="4"/>
      <c r="C25" s="4"/>
      <c r="D25" s="17"/>
      <c r="E25" s="90" t="s">
        <v>128</v>
      </c>
      <c r="F25" s="134"/>
      <c r="G25" s="26" t="s">
        <v>68</v>
      </c>
      <c r="H25" s="107"/>
      <c r="I25" s="76"/>
      <c r="J25" s="55">
        <f t="shared" si="0"/>
        <v>0</v>
      </c>
      <c r="K25" s="56">
        <f t="shared" si="1"/>
        <v>0</v>
      </c>
      <c r="L25" s="119"/>
      <c r="M25" s="48"/>
      <c r="N25" s="120"/>
    </row>
    <row r="26" spans="1:14" s="70" customFormat="1" ht="24.75" customHeight="1" thickBot="1">
      <c r="A26" s="72"/>
      <c r="B26" s="72"/>
      <c r="C26" s="72"/>
      <c r="D26" s="73"/>
      <c r="E26" s="90" t="s">
        <v>120</v>
      </c>
      <c r="F26" s="134"/>
      <c r="G26" s="94" t="s">
        <v>0</v>
      </c>
      <c r="H26" s="95">
        <f>SUM(H13:H25)</f>
        <v>69212708.92</v>
      </c>
      <c r="I26" s="95">
        <f>SUM(I13:I25)</f>
        <v>135000000</v>
      </c>
      <c r="J26" s="95">
        <f>SUM(J13:J25)</f>
        <v>36450000</v>
      </c>
      <c r="K26" s="96">
        <f>SUM(K13:K25)</f>
        <v>171450000</v>
      </c>
      <c r="L26" s="123"/>
      <c r="M26" s="48"/>
      <c r="N26" s="124"/>
    </row>
    <row r="27" spans="1:14" s="8" customFormat="1" ht="26.25" customHeight="1" thickBot="1">
      <c r="A27" s="4"/>
      <c r="B27" s="4"/>
      <c r="C27" s="4"/>
      <c r="D27" s="17"/>
      <c r="E27" s="90" t="s">
        <v>183</v>
      </c>
      <c r="F27" s="134"/>
      <c r="G27" s="52" t="s">
        <v>187</v>
      </c>
      <c r="H27" s="108">
        <f>3499145*1.27</f>
        <v>4443914.15</v>
      </c>
      <c r="I27" s="76"/>
      <c r="J27" s="55">
        <f t="shared" si="0"/>
        <v>0</v>
      </c>
      <c r="K27" s="56">
        <f aca="true" t="shared" si="2" ref="K27:K39">SUM(I27:J27)</f>
        <v>0</v>
      </c>
      <c r="L27" s="119"/>
      <c r="M27" s="48"/>
      <c r="N27" s="120"/>
    </row>
    <row r="28" spans="1:14" ht="27.75" customHeight="1" thickBot="1">
      <c r="A28" s="4"/>
      <c r="B28" s="4"/>
      <c r="C28" s="4"/>
      <c r="D28" s="17"/>
      <c r="E28" s="90" t="s">
        <v>121</v>
      </c>
      <c r="F28" s="134"/>
      <c r="G28" s="26" t="s">
        <v>29</v>
      </c>
      <c r="H28" s="107"/>
      <c r="I28" s="55">
        <v>7000000</v>
      </c>
      <c r="J28" s="55">
        <f t="shared" si="0"/>
        <v>1890000.0000000002</v>
      </c>
      <c r="K28" s="56">
        <f t="shared" si="2"/>
        <v>8890000</v>
      </c>
      <c r="L28" s="48"/>
      <c r="M28" s="48"/>
      <c r="N28" s="44"/>
    </row>
    <row r="29" spans="1:14" ht="26.25" customHeight="1" hidden="1" thickBot="1">
      <c r="A29" s="4"/>
      <c r="B29" s="4"/>
      <c r="C29" s="4"/>
      <c r="D29" s="17"/>
      <c r="E29" s="90" t="s">
        <v>131</v>
      </c>
      <c r="F29" s="134"/>
      <c r="G29" s="26" t="s">
        <v>57</v>
      </c>
      <c r="H29" s="107"/>
      <c r="I29" s="55"/>
      <c r="J29" s="55">
        <f t="shared" si="0"/>
        <v>0</v>
      </c>
      <c r="K29" s="56">
        <f t="shared" si="2"/>
        <v>0</v>
      </c>
      <c r="L29" s="48"/>
      <c r="M29" s="48"/>
      <c r="N29" s="44"/>
    </row>
    <row r="30" spans="1:14" ht="26.25" customHeight="1" thickBot="1">
      <c r="A30" s="4"/>
      <c r="B30" s="4"/>
      <c r="C30" s="4"/>
      <c r="D30" s="17"/>
      <c r="E30" s="90" t="s">
        <v>122</v>
      </c>
      <c r="F30" s="134"/>
      <c r="G30" s="26" t="s">
        <v>58</v>
      </c>
      <c r="H30" s="107">
        <f>29974205*1.27</f>
        <v>38067240.35</v>
      </c>
      <c r="I30" s="55"/>
      <c r="J30" s="55">
        <f t="shared" si="0"/>
        <v>0</v>
      </c>
      <c r="K30" s="56">
        <f t="shared" si="2"/>
        <v>0</v>
      </c>
      <c r="L30" s="48"/>
      <c r="M30" s="48"/>
      <c r="N30" s="44"/>
    </row>
    <row r="31" spans="1:14" ht="26.25" customHeight="1" hidden="1" thickBot="1">
      <c r="A31" s="4"/>
      <c r="B31" s="4"/>
      <c r="C31" s="4"/>
      <c r="D31" s="17"/>
      <c r="E31" s="90" t="s">
        <v>133</v>
      </c>
      <c r="F31" s="134"/>
      <c r="G31" s="26" t="s">
        <v>59</v>
      </c>
      <c r="H31" s="107"/>
      <c r="I31" s="55"/>
      <c r="J31" s="55">
        <f t="shared" si="0"/>
        <v>0</v>
      </c>
      <c r="K31" s="56">
        <f t="shared" si="2"/>
        <v>0</v>
      </c>
      <c r="L31" s="48"/>
      <c r="M31" s="48"/>
      <c r="N31" s="44"/>
    </row>
    <row r="32" spans="1:14" ht="26.25" customHeight="1" hidden="1" thickBot="1">
      <c r="A32" s="4"/>
      <c r="B32" s="4"/>
      <c r="C32" s="4"/>
      <c r="D32" s="17"/>
      <c r="E32" s="90" t="s">
        <v>134</v>
      </c>
      <c r="F32" s="134"/>
      <c r="G32" s="26" t="s">
        <v>60</v>
      </c>
      <c r="H32" s="107"/>
      <c r="I32" s="55"/>
      <c r="J32" s="55">
        <f t="shared" si="0"/>
        <v>0</v>
      </c>
      <c r="K32" s="56">
        <f t="shared" si="2"/>
        <v>0</v>
      </c>
      <c r="L32" s="48"/>
      <c r="M32" s="48"/>
      <c r="N32" s="44"/>
    </row>
    <row r="33" spans="1:14" ht="26.25" customHeight="1" thickBot="1">
      <c r="A33" s="5"/>
      <c r="B33" s="5"/>
      <c r="C33" s="5"/>
      <c r="D33" s="5"/>
      <c r="E33" s="90" t="s">
        <v>123</v>
      </c>
      <c r="F33" s="134"/>
      <c r="G33" s="26" t="s">
        <v>188</v>
      </c>
      <c r="H33" s="107">
        <f>11810983*1.27</f>
        <v>14999948.41</v>
      </c>
      <c r="I33" s="55"/>
      <c r="J33" s="55">
        <f>I33*0.27</f>
        <v>0</v>
      </c>
      <c r="K33" s="56">
        <f>SUM(I33:J33)</f>
        <v>0</v>
      </c>
      <c r="L33" s="48"/>
      <c r="M33" s="48"/>
      <c r="N33" s="44"/>
    </row>
    <row r="34" spans="1:14" ht="26.25" customHeight="1" hidden="1" thickBot="1">
      <c r="A34" s="5"/>
      <c r="B34" s="5"/>
      <c r="C34" s="5"/>
      <c r="D34" s="5"/>
      <c r="E34" s="90" t="s">
        <v>135</v>
      </c>
      <c r="F34" s="134"/>
      <c r="G34" s="26" t="s">
        <v>61</v>
      </c>
      <c r="H34" s="107"/>
      <c r="I34" s="55"/>
      <c r="J34" s="55">
        <f t="shared" si="0"/>
        <v>0</v>
      </c>
      <c r="K34" s="56">
        <f t="shared" si="2"/>
        <v>0</v>
      </c>
      <c r="L34" s="48"/>
      <c r="M34" s="48"/>
      <c r="N34" s="44"/>
    </row>
    <row r="35" spans="1:14" ht="26.25" customHeight="1" hidden="1" thickBot="1">
      <c r="A35" s="5"/>
      <c r="B35" s="5"/>
      <c r="C35" s="5"/>
      <c r="D35" s="5"/>
      <c r="E35" s="90" t="s">
        <v>136</v>
      </c>
      <c r="F35" s="134"/>
      <c r="G35" s="26" t="s">
        <v>62</v>
      </c>
      <c r="H35" s="107"/>
      <c r="I35" s="55"/>
      <c r="J35" s="55">
        <f t="shared" si="0"/>
        <v>0</v>
      </c>
      <c r="K35" s="56">
        <f t="shared" si="2"/>
        <v>0</v>
      </c>
      <c r="L35" s="48"/>
      <c r="M35" s="48"/>
      <c r="N35" s="44"/>
    </row>
    <row r="36" spans="1:14" ht="26.25" customHeight="1" hidden="1" thickBot="1">
      <c r="A36" s="5"/>
      <c r="B36" s="5"/>
      <c r="C36" s="5"/>
      <c r="D36" s="5"/>
      <c r="E36" s="90" t="s">
        <v>137</v>
      </c>
      <c r="F36" s="134"/>
      <c r="G36" s="26" t="s">
        <v>63</v>
      </c>
      <c r="H36" s="107"/>
      <c r="I36" s="55"/>
      <c r="J36" s="55">
        <f t="shared" si="0"/>
        <v>0</v>
      </c>
      <c r="K36" s="56">
        <f t="shared" si="2"/>
        <v>0</v>
      </c>
      <c r="L36" s="48"/>
      <c r="M36" s="48"/>
      <c r="N36" s="44"/>
    </row>
    <row r="37" spans="1:14" ht="26.25" customHeight="1" hidden="1" thickBot="1">
      <c r="A37" s="5"/>
      <c r="B37" s="5"/>
      <c r="C37" s="5"/>
      <c r="D37" s="5"/>
      <c r="E37" s="90" t="s">
        <v>138</v>
      </c>
      <c r="F37" s="134"/>
      <c r="G37" s="26" t="s">
        <v>64</v>
      </c>
      <c r="H37" s="107"/>
      <c r="I37" s="55"/>
      <c r="J37" s="55">
        <f t="shared" si="0"/>
        <v>0</v>
      </c>
      <c r="K37" s="56">
        <f t="shared" si="2"/>
        <v>0</v>
      </c>
      <c r="L37" s="48"/>
      <c r="M37" s="48"/>
      <c r="N37" s="44"/>
    </row>
    <row r="38" spans="1:14" ht="26.25" customHeight="1" hidden="1" thickBot="1">
      <c r="A38" s="5"/>
      <c r="B38" s="5"/>
      <c r="C38" s="5"/>
      <c r="D38" s="5"/>
      <c r="E38" s="90" t="s">
        <v>139</v>
      </c>
      <c r="F38" s="134"/>
      <c r="G38" s="26" t="s">
        <v>65</v>
      </c>
      <c r="H38" s="107"/>
      <c r="I38" s="55"/>
      <c r="J38" s="55">
        <f t="shared" si="0"/>
        <v>0</v>
      </c>
      <c r="K38" s="56">
        <f t="shared" si="2"/>
        <v>0</v>
      </c>
      <c r="L38" s="48"/>
      <c r="M38" s="48"/>
      <c r="N38" s="44"/>
    </row>
    <row r="39" spans="1:14" ht="26.25" customHeight="1" hidden="1" thickBot="1">
      <c r="A39" s="5"/>
      <c r="B39" s="5"/>
      <c r="C39" s="5"/>
      <c r="D39" s="5"/>
      <c r="E39" s="90" t="s">
        <v>140</v>
      </c>
      <c r="F39" s="134"/>
      <c r="G39" s="26" t="s">
        <v>66</v>
      </c>
      <c r="H39" s="107"/>
      <c r="I39" s="55"/>
      <c r="J39" s="55">
        <f t="shared" si="0"/>
        <v>0</v>
      </c>
      <c r="K39" s="56">
        <f t="shared" si="2"/>
        <v>0</v>
      </c>
      <c r="L39" s="48"/>
      <c r="M39" s="48"/>
      <c r="N39" s="44"/>
    </row>
    <row r="40" spans="5:79" s="70" customFormat="1" ht="25.5" customHeight="1" thickBot="1">
      <c r="E40" s="90" t="s">
        <v>124</v>
      </c>
      <c r="F40" s="134"/>
      <c r="G40" s="97" t="s">
        <v>1</v>
      </c>
      <c r="H40" s="98">
        <f>SUM(H27:H39)</f>
        <v>57511102.91</v>
      </c>
      <c r="I40" s="98">
        <f>SUM(I27:I39)</f>
        <v>7000000</v>
      </c>
      <c r="J40" s="98">
        <f>SUM(J27:J39)</f>
        <v>1890000.0000000002</v>
      </c>
      <c r="K40" s="99">
        <f>SUM(K27:K39)</f>
        <v>8890000</v>
      </c>
      <c r="L40" s="123"/>
      <c r="M40" s="48"/>
      <c r="N40" s="124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</row>
    <row r="41" spans="1:79" ht="26.25" customHeight="1" thickBot="1">
      <c r="A41" s="4" t="s">
        <v>9</v>
      </c>
      <c r="B41" s="4">
        <v>1264</v>
      </c>
      <c r="C41" s="4" t="s">
        <v>10</v>
      </c>
      <c r="D41" s="17">
        <v>706</v>
      </c>
      <c r="E41" s="89" t="s">
        <v>125</v>
      </c>
      <c r="F41" s="134"/>
      <c r="G41" s="11" t="s">
        <v>185</v>
      </c>
      <c r="H41" s="68">
        <f>SUM(H26,H40)</f>
        <v>126723811.83</v>
      </c>
      <c r="I41" s="68">
        <f>SUM(I26,I40)</f>
        <v>142000000</v>
      </c>
      <c r="J41" s="68">
        <f>SUM(J26,J40)</f>
        <v>38340000</v>
      </c>
      <c r="K41" s="69">
        <f>SUM(K40,K26)</f>
        <v>180340000</v>
      </c>
      <c r="L41" s="48"/>
      <c r="M41" s="48"/>
      <c r="N41" s="44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</row>
    <row r="42" spans="1:14" s="8" customFormat="1" ht="36.75" customHeight="1" thickBot="1">
      <c r="A42" s="4"/>
      <c r="B42" s="4"/>
      <c r="C42" s="4"/>
      <c r="D42" s="17"/>
      <c r="E42" s="88" t="s">
        <v>126</v>
      </c>
      <c r="F42" s="134" t="s">
        <v>31</v>
      </c>
      <c r="G42" s="53" t="s">
        <v>86</v>
      </c>
      <c r="H42" s="106">
        <f>15000000*1.27</f>
        <v>19050000</v>
      </c>
      <c r="I42" s="75"/>
      <c r="J42" s="55">
        <f aca="true" t="shared" si="3" ref="J42:J48">I42*0.27</f>
        <v>0</v>
      </c>
      <c r="K42" s="56">
        <f>SUM(I42:J42)</f>
        <v>0</v>
      </c>
      <c r="L42" s="119"/>
      <c r="M42" s="48"/>
      <c r="N42" s="120"/>
    </row>
    <row r="43" spans="1:79" s="30" customFormat="1" ht="26.25" customHeight="1" thickBot="1">
      <c r="A43" s="27" t="s">
        <v>9</v>
      </c>
      <c r="B43" s="27">
        <v>1264</v>
      </c>
      <c r="C43" s="27" t="s">
        <v>11</v>
      </c>
      <c r="D43" s="28">
        <v>708</v>
      </c>
      <c r="E43" s="89" t="s">
        <v>127</v>
      </c>
      <c r="F43" s="134"/>
      <c r="G43" s="11" t="s">
        <v>56</v>
      </c>
      <c r="H43" s="68">
        <f>SUM(H42)</f>
        <v>19050000</v>
      </c>
      <c r="I43" s="68">
        <f>SUM(I42)</f>
        <v>0</v>
      </c>
      <c r="J43" s="68">
        <f>SUM(J42)</f>
        <v>0</v>
      </c>
      <c r="K43" s="69">
        <f>SUM(K42)</f>
        <v>0</v>
      </c>
      <c r="L43" s="125"/>
      <c r="M43" s="48"/>
      <c r="N43" s="126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</row>
    <row r="44" spans="1:79" s="33" customFormat="1" ht="30" customHeight="1" thickBot="1">
      <c r="A44" s="31"/>
      <c r="B44" s="31"/>
      <c r="C44" s="31"/>
      <c r="D44" s="32"/>
      <c r="E44" s="88" t="s">
        <v>128</v>
      </c>
      <c r="F44" s="134" t="s">
        <v>32</v>
      </c>
      <c r="G44" s="53" t="s">
        <v>51</v>
      </c>
      <c r="H44" s="106">
        <f>5700000*1.27</f>
        <v>7239000</v>
      </c>
      <c r="I44" s="75"/>
      <c r="J44" s="55">
        <f t="shared" si="3"/>
        <v>0</v>
      </c>
      <c r="K44" s="56">
        <f>SUM(I44:J44)</f>
        <v>0</v>
      </c>
      <c r="L44" s="119"/>
      <c r="M44" s="48"/>
      <c r="N44" s="120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</row>
    <row r="45" spans="1:79" s="36" customFormat="1" ht="23.25" customHeight="1" thickBot="1">
      <c r="A45" s="34" t="s">
        <v>9</v>
      </c>
      <c r="B45" s="34">
        <v>1254</v>
      </c>
      <c r="C45" s="34" t="s">
        <v>12</v>
      </c>
      <c r="D45" s="35"/>
      <c r="E45" s="89" t="s">
        <v>129</v>
      </c>
      <c r="F45" s="134"/>
      <c r="G45" s="11" t="s">
        <v>7</v>
      </c>
      <c r="H45" s="68">
        <f>SUM(H44)</f>
        <v>7239000</v>
      </c>
      <c r="I45" s="68">
        <f>SUM(I44)</f>
        <v>0</v>
      </c>
      <c r="J45" s="68">
        <f>SUM(J44)</f>
        <v>0</v>
      </c>
      <c r="K45" s="69">
        <f>SUM(K44)</f>
        <v>0</v>
      </c>
      <c r="L45" s="125"/>
      <c r="M45" s="48"/>
      <c r="N45" s="126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</row>
    <row r="46" spans="1:79" ht="38.25" customHeight="1" thickBot="1">
      <c r="A46" s="4" t="s">
        <v>13</v>
      </c>
      <c r="B46" s="4">
        <v>1264</v>
      </c>
      <c r="C46" s="4" t="s">
        <v>14</v>
      </c>
      <c r="D46" s="17">
        <v>715</v>
      </c>
      <c r="E46" s="88" t="s">
        <v>130</v>
      </c>
      <c r="F46" s="134" t="s">
        <v>80</v>
      </c>
      <c r="G46" s="54" t="s">
        <v>87</v>
      </c>
      <c r="H46" s="109">
        <f>18190500*1.27</f>
        <v>23101935</v>
      </c>
      <c r="I46" s="74">
        <f>3200000+5000000</f>
        <v>8200000</v>
      </c>
      <c r="J46" s="55">
        <f t="shared" si="3"/>
        <v>2214000</v>
      </c>
      <c r="K46" s="56">
        <f>SUM(I46:J46)</f>
        <v>10414000</v>
      </c>
      <c r="L46" s="119"/>
      <c r="M46" s="48"/>
      <c r="N46" s="120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</row>
    <row r="47" spans="1:79" ht="29.25" customHeight="1" thickBot="1">
      <c r="A47" s="4"/>
      <c r="B47" s="4"/>
      <c r="C47" s="4"/>
      <c r="D47" s="17"/>
      <c r="E47" s="89" t="s">
        <v>194</v>
      </c>
      <c r="F47" s="134"/>
      <c r="G47" s="11" t="s">
        <v>8</v>
      </c>
      <c r="H47" s="111">
        <f>SUM(H46)</f>
        <v>23101935</v>
      </c>
      <c r="I47" s="68">
        <f>SUM(I46)</f>
        <v>8200000</v>
      </c>
      <c r="J47" s="68">
        <f>SUM(J46)</f>
        <v>2214000</v>
      </c>
      <c r="K47" s="69">
        <f>SUM(K46)</f>
        <v>10414000</v>
      </c>
      <c r="L47" s="48"/>
      <c r="M47" s="48"/>
      <c r="N47" s="44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</row>
    <row r="48" spans="1:79" ht="35.25" customHeight="1" thickBot="1">
      <c r="A48" s="4"/>
      <c r="B48" s="4"/>
      <c r="C48" s="4"/>
      <c r="D48" s="17"/>
      <c r="E48" s="88" t="s">
        <v>131</v>
      </c>
      <c r="F48" s="131" t="s">
        <v>88</v>
      </c>
      <c r="G48" s="53" t="s">
        <v>89</v>
      </c>
      <c r="H48" s="106">
        <f>6338400*1.27</f>
        <v>8049768</v>
      </c>
      <c r="I48" s="57"/>
      <c r="J48" s="55">
        <f t="shared" si="3"/>
        <v>0</v>
      </c>
      <c r="K48" s="56">
        <f>SUM(I48:J48)</f>
        <v>0</v>
      </c>
      <c r="L48" s="48"/>
      <c r="M48" s="48"/>
      <c r="N48" s="44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</row>
    <row r="49" spans="1:79" ht="27" customHeight="1" thickBot="1">
      <c r="A49" s="4"/>
      <c r="B49" s="4"/>
      <c r="C49" s="4"/>
      <c r="D49" s="17"/>
      <c r="E49" s="89" t="s">
        <v>132</v>
      </c>
      <c r="F49" s="132"/>
      <c r="G49" s="11" t="s">
        <v>89</v>
      </c>
      <c r="H49" s="68">
        <f>SUM(H48)</f>
        <v>8049768</v>
      </c>
      <c r="I49" s="68">
        <f>SUM(I48)</f>
        <v>0</v>
      </c>
      <c r="J49" s="68">
        <f>SUM(J48)</f>
        <v>0</v>
      </c>
      <c r="K49" s="69">
        <f>SUM(K48)</f>
        <v>0</v>
      </c>
      <c r="L49" s="48"/>
      <c r="M49" s="48"/>
      <c r="N49" s="44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</row>
    <row r="50" spans="1:79" ht="21" customHeight="1" hidden="1" thickBot="1">
      <c r="A50" s="4"/>
      <c r="B50" s="4"/>
      <c r="C50" s="4"/>
      <c r="D50" s="17"/>
      <c r="E50" s="88" t="s">
        <v>145</v>
      </c>
      <c r="F50" s="134" t="s">
        <v>40</v>
      </c>
      <c r="G50" s="53"/>
      <c r="H50" s="106"/>
      <c r="I50" s="57"/>
      <c r="J50" s="55">
        <f aca="true" t="shared" si="4" ref="J50:J58">I50*0.27</f>
        <v>0</v>
      </c>
      <c r="K50" s="56">
        <f aca="true" t="shared" si="5" ref="K50:K58">SUM(I50:J50)</f>
        <v>0</v>
      </c>
      <c r="L50" s="48"/>
      <c r="M50" s="48"/>
      <c r="N50" s="44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</row>
    <row r="51" spans="1:79" ht="21" customHeight="1" hidden="1" thickBot="1">
      <c r="A51" s="4"/>
      <c r="B51" s="4"/>
      <c r="C51" s="4"/>
      <c r="D51" s="17"/>
      <c r="E51" s="90" t="s">
        <v>146</v>
      </c>
      <c r="F51" s="134"/>
      <c r="G51" s="26"/>
      <c r="H51" s="107"/>
      <c r="I51" s="55"/>
      <c r="J51" s="55">
        <f t="shared" si="4"/>
        <v>0</v>
      </c>
      <c r="K51" s="56">
        <f t="shared" si="5"/>
        <v>0</v>
      </c>
      <c r="L51" s="48"/>
      <c r="M51" s="48"/>
      <c r="N51" s="44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</row>
    <row r="52" spans="1:14" ht="21" customHeight="1" hidden="1" thickBot="1">
      <c r="A52" s="4"/>
      <c r="B52" s="4"/>
      <c r="C52" s="4"/>
      <c r="D52" s="17"/>
      <c r="E52" s="90" t="s">
        <v>147</v>
      </c>
      <c r="F52" s="134"/>
      <c r="G52" s="26"/>
      <c r="H52" s="107"/>
      <c r="I52" s="55"/>
      <c r="J52" s="55">
        <f t="shared" si="4"/>
        <v>0</v>
      </c>
      <c r="K52" s="56">
        <f t="shared" si="5"/>
        <v>0</v>
      </c>
      <c r="L52" s="48"/>
      <c r="M52" s="48"/>
      <c r="N52" s="44"/>
    </row>
    <row r="53" spans="1:14" ht="21" customHeight="1" hidden="1" thickBot="1">
      <c r="A53" s="4"/>
      <c r="B53" s="4"/>
      <c r="C53" s="4"/>
      <c r="D53" s="17"/>
      <c r="E53" s="90" t="s">
        <v>148</v>
      </c>
      <c r="F53" s="134"/>
      <c r="G53" s="26"/>
      <c r="H53" s="107"/>
      <c r="I53" s="55"/>
      <c r="J53" s="55">
        <f t="shared" si="4"/>
        <v>0</v>
      </c>
      <c r="K53" s="56">
        <f t="shared" si="5"/>
        <v>0</v>
      </c>
      <c r="L53" s="48"/>
      <c r="M53" s="48"/>
      <c r="N53" s="44"/>
    </row>
    <row r="54" spans="1:60" ht="21" customHeight="1" hidden="1" thickBot="1">
      <c r="A54" s="4"/>
      <c r="B54" s="4"/>
      <c r="C54" s="4"/>
      <c r="D54" s="17"/>
      <c r="E54" s="90" t="s">
        <v>149</v>
      </c>
      <c r="F54" s="134"/>
      <c r="G54" s="26"/>
      <c r="H54" s="107"/>
      <c r="I54" s="76"/>
      <c r="J54" s="55">
        <f t="shared" si="4"/>
        <v>0</v>
      </c>
      <c r="K54" s="56">
        <f t="shared" si="5"/>
        <v>0</v>
      </c>
      <c r="L54" s="119"/>
      <c r="M54" s="48"/>
      <c r="N54" s="120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</row>
    <row r="55" spans="1:60" ht="21" customHeight="1" hidden="1" thickBot="1">
      <c r="A55" s="4"/>
      <c r="B55" s="4"/>
      <c r="C55" s="4"/>
      <c r="D55" s="17"/>
      <c r="E55" s="90" t="s">
        <v>150</v>
      </c>
      <c r="F55" s="134"/>
      <c r="G55" s="26"/>
      <c r="H55" s="107"/>
      <c r="I55" s="76"/>
      <c r="J55" s="55">
        <f t="shared" si="4"/>
        <v>0</v>
      </c>
      <c r="K55" s="56">
        <f t="shared" si="5"/>
        <v>0</v>
      </c>
      <c r="L55" s="119"/>
      <c r="M55" s="48"/>
      <c r="N55" s="120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</row>
    <row r="56" spans="1:60" s="39" customFormat="1" ht="21" customHeight="1" hidden="1" thickBot="1">
      <c r="A56" s="37"/>
      <c r="B56" s="37"/>
      <c r="C56" s="37"/>
      <c r="D56" s="38"/>
      <c r="E56" s="90" t="s">
        <v>145</v>
      </c>
      <c r="F56" s="134"/>
      <c r="G56" s="26" t="s">
        <v>96</v>
      </c>
      <c r="H56" s="107"/>
      <c r="I56" s="76"/>
      <c r="J56" s="55">
        <f t="shared" si="4"/>
        <v>0</v>
      </c>
      <c r="K56" s="56">
        <f t="shared" si="5"/>
        <v>0</v>
      </c>
      <c r="L56" s="119"/>
      <c r="M56" s="48"/>
      <c r="N56" s="120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</row>
    <row r="57" spans="1:60" s="39" customFormat="1" ht="21" customHeight="1" hidden="1" thickBot="1">
      <c r="A57" s="37"/>
      <c r="B57" s="37"/>
      <c r="C57" s="37"/>
      <c r="D57" s="38"/>
      <c r="E57" s="90" t="s">
        <v>146</v>
      </c>
      <c r="F57" s="134"/>
      <c r="G57" s="26" t="s">
        <v>97</v>
      </c>
      <c r="H57" s="107"/>
      <c r="I57" s="76"/>
      <c r="J57" s="55">
        <f t="shared" si="4"/>
        <v>0</v>
      </c>
      <c r="K57" s="56">
        <f t="shared" si="5"/>
        <v>0</v>
      </c>
      <c r="L57" s="119"/>
      <c r="M57" s="48"/>
      <c r="N57" s="120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</row>
    <row r="58" spans="1:60" s="39" customFormat="1" ht="21" customHeight="1" hidden="1" thickBot="1">
      <c r="A58" s="37"/>
      <c r="B58" s="37"/>
      <c r="C58" s="37"/>
      <c r="D58" s="38"/>
      <c r="E58" s="90" t="s">
        <v>147</v>
      </c>
      <c r="F58" s="134"/>
      <c r="G58" s="43" t="s">
        <v>98</v>
      </c>
      <c r="H58" s="107"/>
      <c r="I58" s="76"/>
      <c r="J58" s="55">
        <f t="shared" si="4"/>
        <v>0</v>
      </c>
      <c r="K58" s="56">
        <f t="shared" si="5"/>
        <v>0</v>
      </c>
      <c r="L58" s="119"/>
      <c r="M58" s="48"/>
      <c r="N58" s="120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</row>
    <row r="59" spans="1:60" ht="29.25" customHeight="1" hidden="1" thickBot="1">
      <c r="A59" s="4"/>
      <c r="B59" s="4"/>
      <c r="C59" s="4"/>
      <c r="D59" s="17"/>
      <c r="E59" s="89" t="s">
        <v>151</v>
      </c>
      <c r="F59" s="134"/>
      <c r="G59" s="11" t="s">
        <v>26</v>
      </c>
      <c r="H59" s="111"/>
      <c r="I59" s="68">
        <f>SUM(I50:I58)</f>
        <v>0</v>
      </c>
      <c r="J59" s="68">
        <f>SUM(J50:J58)</f>
        <v>0</v>
      </c>
      <c r="K59" s="69">
        <f>SUM(K50:K58)</f>
        <v>0</v>
      </c>
      <c r="L59" s="119"/>
      <c r="M59" s="48"/>
      <c r="N59" s="120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</row>
    <row r="60" spans="1:59" ht="20.25" customHeight="1" hidden="1" thickBot="1">
      <c r="A60" s="4"/>
      <c r="B60" s="4"/>
      <c r="C60" s="4"/>
      <c r="D60" s="17"/>
      <c r="E60" s="88" t="s">
        <v>152</v>
      </c>
      <c r="F60" s="134" t="s">
        <v>33</v>
      </c>
      <c r="G60" s="75"/>
      <c r="H60" s="76"/>
      <c r="I60" s="55">
        <f>G60*0.27</f>
        <v>0</v>
      </c>
      <c r="J60" s="56">
        <f>SUM(G60:I60)</f>
        <v>0</v>
      </c>
      <c r="K60" s="8"/>
      <c r="L60" s="119"/>
      <c r="M60" s="48"/>
      <c r="N60" s="120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1:59" ht="20.25" customHeight="1" hidden="1" thickBot="1">
      <c r="A61" s="4"/>
      <c r="B61" s="4"/>
      <c r="C61" s="4"/>
      <c r="D61" s="17"/>
      <c r="E61" s="90" t="s">
        <v>153</v>
      </c>
      <c r="F61" s="134"/>
      <c r="G61" s="76"/>
      <c r="H61" s="76"/>
      <c r="I61" s="55">
        <f>G61*0.27</f>
        <v>0</v>
      </c>
      <c r="J61" s="56">
        <f>SUM(G61:I61)</f>
        <v>0</v>
      </c>
      <c r="K61" s="8"/>
      <c r="L61" s="119"/>
      <c r="M61" s="48"/>
      <c r="N61" s="120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1:59" ht="20.25" customHeight="1" hidden="1" thickBot="1">
      <c r="A62" s="4"/>
      <c r="B62" s="4"/>
      <c r="C62" s="4"/>
      <c r="D62" s="17"/>
      <c r="E62" s="90" t="s">
        <v>154</v>
      </c>
      <c r="F62" s="134"/>
      <c r="G62" s="76"/>
      <c r="H62" s="76"/>
      <c r="I62" s="55">
        <f>G62*0.27</f>
        <v>0</v>
      </c>
      <c r="J62" s="56">
        <f>SUM(G62:I62)</f>
        <v>0</v>
      </c>
      <c r="K62" s="8"/>
      <c r="L62" s="119"/>
      <c r="M62" s="48"/>
      <c r="N62" s="120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</row>
    <row r="63" spans="1:14" ht="20.25" customHeight="1" hidden="1" thickBot="1">
      <c r="A63" s="4"/>
      <c r="B63" s="4"/>
      <c r="C63" s="4"/>
      <c r="D63" s="17"/>
      <c r="E63" s="90" t="s">
        <v>149</v>
      </c>
      <c r="F63" s="134"/>
      <c r="G63" s="26" t="s">
        <v>99</v>
      </c>
      <c r="H63" s="107"/>
      <c r="I63" s="55"/>
      <c r="J63" s="55">
        <f>I63*0.27</f>
        <v>0</v>
      </c>
      <c r="K63" s="56">
        <f>SUM(I63:J63)</f>
        <v>0</v>
      </c>
      <c r="L63" s="48"/>
      <c r="M63" s="48"/>
      <c r="N63" s="44"/>
    </row>
    <row r="64" spans="1:14" ht="58.5" customHeight="1" thickBot="1">
      <c r="A64" s="4"/>
      <c r="B64" s="4"/>
      <c r="C64" s="4"/>
      <c r="D64" s="17"/>
      <c r="E64" s="90" t="s">
        <v>133</v>
      </c>
      <c r="F64" s="134"/>
      <c r="G64" s="26" t="s">
        <v>180</v>
      </c>
      <c r="H64" s="107"/>
      <c r="I64" s="55">
        <v>10000000</v>
      </c>
      <c r="J64" s="55">
        <f>I64*0.27</f>
        <v>2700000</v>
      </c>
      <c r="K64" s="56">
        <f>SUM(I64:J64)</f>
        <v>12700000</v>
      </c>
      <c r="L64" s="48"/>
      <c r="M64" s="48"/>
      <c r="N64" s="44"/>
    </row>
    <row r="65" spans="1:14" ht="20.25" customHeight="1" hidden="1" thickBot="1">
      <c r="A65" s="4"/>
      <c r="B65" s="4"/>
      <c r="C65" s="4"/>
      <c r="D65" s="17"/>
      <c r="E65" s="90" t="s">
        <v>150</v>
      </c>
      <c r="F65" s="134"/>
      <c r="G65" s="26" t="s">
        <v>100</v>
      </c>
      <c r="H65" s="107"/>
      <c r="I65" s="55"/>
      <c r="J65" s="55">
        <f>I65*0.27</f>
        <v>0</v>
      </c>
      <c r="K65" s="56">
        <f>SUM(I65:J65)</f>
        <v>0</v>
      </c>
      <c r="L65" s="48"/>
      <c r="M65" s="48"/>
      <c r="N65" s="44"/>
    </row>
    <row r="66" spans="1:43" ht="20.25" customHeight="1" hidden="1" thickBot="1">
      <c r="A66" s="4"/>
      <c r="B66" s="4"/>
      <c r="C66" s="4"/>
      <c r="D66" s="17"/>
      <c r="E66" s="90" t="s">
        <v>151</v>
      </c>
      <c r="F66" s="134"/>
      <c r="G66" s="26" t="s">
        <v>101</v>
      </c>
      <c r="H66" s="107"/>
      <c r="I66" s="76"/>
      <c r="J66" s="55">
        <f>I66*0.27</f>
        <v>0</v>
      </c>
      <c r="K66" s="56">
        <f>SUM(I66:J66)</f>
        <v>0</v>
      </c>
      <c r="L66" s="119"/>
      <c r="M66" s="48"/>
      <c r="N66" s="120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1:43" ht="48.75" customHeight="1" thickBot="1">
      <c r="A67" s="4"/>
      <c r="B67" s="4"/>
      <c r="C67" s="4"/>
      <c r="D67" s="17"/>
      <c r="E67" s="90" t="s">
        <v>134</v>
      </c>
      <c r="F67" s="134"/>
      <c r="G67" s="43" t="s">
        <v>181</v>
      </c>
      <c r="H67" s="107"/>
      <c r="I67" s="76">
        <v>29455380</v>
      </c>
      <c r="J67" s="55">
        <f>I67*0.27</f>
        <v>7952952.600000001</v>
      </c>
      <c r="K67" s="56">
        <f>SUM(I67:J67)</f>
        <v>37408332.6</v>
      </c>
      <c r="L67" s="119"/>
      <c r="M67" s="48"/>
      <c r="N67" s="120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</row>
    <row r="68" spans="1:43" s="42" customFormat="1" ht="33" customHeight="1" thickBot="1">
      <c r="A68" s="40" t="s">
        <v>15</v>
      </c>
      <c r="B68" s="40">
        <v>1254</v>
      </c>
      <c r="C68" s="40" t="s">
        <v>16</v>
      </c>
      <c r="D68" s="41">
        <v>642</v>
      </c>
      <c r="E68" s="89" t="s">
        <v>135</v>
      </c>
      <c r="F68" s="134"/>
      <c r="G68" s="11" t="s">
        <v>2</v>
      </c>
      <c r="H68" s="111">
        <f>SUM(H60:H67)</f>
        <v>0</v>
      </c>
      <c r="I68" s="68">
        <f>SUM(I60:I67)</f>
        <v>39455380</v>
      </c>
      <c r="J68" s="68">
        <f>SUM(J60:J67)</f>
        <v>10652952.600000001</v>
      </c>
      <c r="K68" s="69">
        <f>SUM(K60:K67)</f>
        <v>50108332.6</v>
      </c>
      <c r="L68" s="119"/>
      <c r="M68" s="48"/>
      <c r="N68" s="120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</row>
    <row r="69" spans="1:43" ht="21.75" customHeight="1" hidden="1">
      <c r="A69" s="4"/>
      <c r="B69" s="4"/>
      <c r="C69" s="4"/>
      <c r="D69" s="17"/>
      <c r="E69" s="88" t="s">
        <v>160</v>
      </c>
      <c r="F69" s="131" t="s">
        <v>34</v>
      </c>
      <c r="G69" s="53"/>
      <c r="H69" s="106"/>
      <c r="I69" s="75"/>
      <c r="J69" s="55">
        <f>I69*0.27</f>
        <v>0</v>
      </c>
      <c r="K69" s="56">
        <f>SUM(I69:J69)</f>
        <v>0</v>
      </c>
      <c r="L69" s="119"/>
      <c r="M69" s="48"/>
      <c r="N69" s="120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</row>
    <row r="70" spans="1:43" ht="20.25" customHeight="1" hidden="1">
      <c r="A70" s="4"/>
      <c r="B70" s="4"/>
      <c r="C70" s="4"/>
      <c r="D70" s="17"/>
      <c r="E70" s="90" t="s">
        <v>161</v>
      </c>
      <c r="F70" s="133"/>
      <c r="G70" s="26"/>
      <c r="H70" s="107"/>
      <c r="I70" s="76"/>
      <c r="J70" s="55">
        <f>I70*0.27</f>
        <v>0</v>
      </c>
      <c r="K70" s="56">
        <f>SUM(I70:J70)</f>
        <v>0</v>
      </c>
      <c r="L70" s="119"/>
      <c r="M70" s="48"/>
      <c r="N70" s="120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</row>
    <row r="71" spans="1:14" ht="20.25" customHeight="1" hidden="1">
      <c r="A71" s="4"/>
      <c r="B71" s="4"/>
      <c r="C71" s="4"/>
      <c r="D71" s="17"/>
      <c r="E71" s="90" t="s">
        <v>162</v>
      </c>
      <c r="F71" s="133"/>
      <c r="G71" s="26"/>
      <c r="H71" s="107"/>
      <c r="I71" s="55"/>
      <c r="J71" s="55">
        <f>I71*0.27</f>
        <v>0</v>
      </c>
      <c r="K71" s="56">
        <f>SUM(I71:J71)</f>
        <v>0</v>
      </c>
      <c r="L71" s="48"/>
      <c r="M71" s="48"/>
      <c r="N71" s="44"/>
    </row>
    <row r="72" spans="1:14" s="70" customFormat="1" ht="27.75" customHeight="1" hidden="1">
      <c r="A72" s="72"/>
      <c r="B72" s="72"/>
      <c r="C72" s="72"/>
      <c r="D72" s="73"/>
      <c r="E72" s="90" t="s">
        <v>163</v>
      </c>
      <c r="F72" s="133"/>
      <c r="G72" s="94"/>
      <c r="H72" s="95">
        <f>SUM(H69:H71)</f>
        <v>0</v>
      </c>
      <c r="I72" s="95">
        <f>SUM(I69:I71)</f>
        <v>0</v>
      </c>
      <c r="J72" s="95">
        <f>SUM(J69:J71)</f>
        <v>0</v>
      </c>
      <c r="K72" s="96">
        <f>SUM(K69:K71)</f>
        <v>0</v>
      </c>
      <c r="L72" s="123"/>
      <c r="M72" s="48"/>
      <c r="N72" s="124"/>
    </row>
    <row r="73" spans="1:13" s="44" customFormat="1" ht="44.25" customHeight="1" thickBot="1">
      <c r="A73" s="4"/>
      <c r="B73" s="4"/>
      <c r="C73" s="4"/>
      <c r="D73" s="17"/>
      <c r="E73" s="90" t="s">
        <v>136</v>
      </c>
      <c r="F73" s="133"/>
      <c r="G73" s="26" t="s">
        <v>102</v>
      </c>
      <c r="H73" s="107">
        <f>3855000*1.27</f>
        <v>4895850</v>
      </c>
      <c r="I73" s="55"/>
      <c r="J73" s="55">
        <f>I73*0.27</f>
        <v>0</v>
      </c>
      <c r="K73" s="56">
        <f>SUM(I73:J73)</f>
        <v>0</v>
      </c>
      <c r="L73" s="48"/>
      <c r="M73" s="48"/>
    </row>
    <row r="74" spans="1:14" s="70" customFormat="1" ht="27" customHeight="1" hidden="1" thickBot="1">
      <c r="A74" s="72"/>
      <c r="B74" s="72"/>
      <c r="C74" s="72"/>
      <c r="D74" s="73"/>
      <c r="E74" s="90" t="s">
        <v>165</v>
      </c>
      <c r="F74" s="133"/>
      <c r="G74" s="97" t="s">
        <v>6</v>
      </c>
      <c r="H74" s="95">
        <f>SUM(H73)</f>
        <v>4895850</v>
      </c>
      <c r="I74" s="95">
        <f>SUM(I73)</f>
        <v>0</v>
      </c>
      <c r="J74" s="95">
        <f>SUM(J73)</f>
        <v>0</v>
      </c>
      <c r="K74" s="96">
        <f>SUM(K73)</f>
        <v>0</v>
      </c>
      <c r="L74" s="123"/>
      <c r="M74" s="48"/>
      <c r="N74" s="124"/>
    </row>
    <row r="75" spans="1:14" ht="27" customHeight="1" thickBot="1">
      <c r="A75" s="4"/>
      <c r="B75" s="4"/>
      <c r="C75" s="4"/>
      <c r="D75" s="17"/>
      <c r="E75" s="89" t="s">
        <v>137</v>
      </c>
      <c r="F75" s="132"/>
      <c r="G75" s="11" t="s">
        <v>41</v>
      </c>
      <c r="H75" s="68">
        <f>SUM(H73)</f>
        <v>4895850</v>
      </c>
      <c r="I75" s="68">
        <f>SUM(I73)</f>
        <v>0</v>
      </c>
      <c r="J75" s="68">
        <f>SUM(J73)</f>
        <v>0</v>
      </c>
      <c r="K75" s="68">
        <f>SUM(K73)</f>
        <v>0</v>
      </c>
      <c r="L75" s="48"/>
      <c r="M75" s="48"/>
      <c r="N75" s="44"/>
    </row>
    <row r="76" spans="1:14" ht="24" customHeight="1" hidden="1">
      <c r="A76" s="4"/>
      <c r="B76" s="4"/>
      <c r="C76" s="4"/>
      <c r="D76" s="17"/>
      <c r="E76" s="88" t="s">
        <v>153</v>
      </c>
      <c r="F76" s="131" t="s">
        <v>82</v>
      </c>
      <c r="G76" s="53" t="s">
        <v>69</v>
      </c>
      <c r="H76" s="106"/>
      <c r="I76" s="57"/>
      <c r="J76" s="55">
        <f aca="true" t="shared" si="6" ref="J76:J81">I76*0.27</f>
        <v>0</v>
      </c>
      <c r="K76" s="56">
        <f aca="true" t="shared" si="7" ref="K76:K81">SUM(I76:J76)</f>
        <v>0</v>
      </c>
      <c r="L76" s="48"/>
      <c r="M76" s="48"/>
      <c r="N76" s="44"/>
    </row>
    <row r="77" spans="1:14" ht="24" customHeight="1" hidden="1">
      <c r="A77" s="4"/>
      <c r="B77" s="4"/>
      <c r="C77" s="4"/>
      <c r="D77" s="17"/>
      <c r="E77" s="90" t="s">
        <v>154</v>
      </c>
      <c r="F77" s="133"/>
      <c r="G77" s="26" t="s">
        <v>70</v>
      </c>
      <c r="H77" s="107"/>
      <c r="I77" s="55"/>
      <c r="J77" s="55">
        <f t="shared" si="6"/>
        <v>0</v>
      </c>
      <c r="K77" s="56">
        <f t="shared" si="7"/>
        <v>0</v>
      </c>
      <c r="L77" s="48"/>
      <c r="M77" s="48"/>
      <c r="N77" s="44"/>
    </row>
    <row r="78" spans="1:14" ht="24" customHeight="1" hidden="1">
      <c r="A78" s="4"/>
      <c r="B78" s="4"/>
      <c r="C78" s="4"/>
      <c r="D78" s="17"/>
      <c r="E78" s="90" t="s">
        <v>155</v>
      </c>
      <c r="F78" s="133"/>
      <c r="G78" s="26" t="s">
        <v>71</v>
      </c>
      <c r="H78" s="107"/>
      <c r="I78" s="55"/>
      <c r="J78" s="55">
        <f t="shared" si="6"/>
        <v>0</v>
      </c>
      <c r="K78" s="56">
        <f t="shared" si="7"/>
        <v>0</v>
      </c>
      <c r="L78" s="48"/>
      <c r="M78" s="48"/>
      <c r="N78" s="44"/>
    </row>
    <row r="79" spans="1:14" ht="24" customHeight="1" hidden="1">
      <c r="A79" s="4"/>
      <c r="B79" s="4"/>
      <c r="C79" s="4"/>
      <c r="D79" s="17"/>
      <c r="E79" s="90" t="s">
        <v>156</v>
      </c>
      <c r="F79" s="133"/>
      <c r="G79" s="26" t="s">
        <v>72</v>
      </c>
      <c r="H79" s="107"/>
      <c r="I79" s="55"/>
      <c r="J79" s="55">
        <f t="shared" si="6"/>
        <v>0</v>
      </c>
      <c r="K79" s="56">
        <f t="shared" si="7"/>
        <v>0</v>
      </c>
      <c r="L79" s="48"/>
      <c r="M79" s="48"/>
      <c r="N79" s="44"/>
    </row>
    <row r="80" spans="1:14" ht="24" customHeight="1" hidden="1">
      <c r="A80" s="4"/>
      <c r="B80" s="4"/>
      <c r="C80" s="4"/>
      <c r="D80" s="17"/>
      <c r="E80" s="90" t="s">
        <v>157</v>
      </c>
      <c r="F80" s="133"/>
      <c r="G80" s="26" t="s">
        <v>73</v>
      </c>
      <c r="H80" s="107"/>
      <c r="I80" s="55"/>
      <c r="J80" s="55">
        <f t="shared" si="6"/>
        <v>0</v>
      </c>
      <c r="K80" s="56">
        <f t="shared" si="7"/>
        <v>0</v>
      </c>
      <c r="L80" s="48"/>
      <c r="M80" s="48"/>
      <c r="N80" s="44"/>
    </row>
    <row r="81" spans="1:14" ht="24" customHeight="1" hidden="1" thickBot="1">
      <c r="A81" s="4"/>
      <c r="B81" s="4"/>
      <c r="C81" s="4"/>
      <c r="D81" s="17"/>
      <c r="E81" s="90" t="s">
        <v>158</v>
      </c>
      <c r="F81" s="133"/>
      <c r="G81" s="26" t="s">
        <v>74</v>
      </c>
      <c r="H81" s="107"/>
      <c r="I81" s="55"/>
      <c r="J81" s="55">
        <f t="shared" si="6"/>
        <v>0</v>
      </c>
      <c r="K81" s="56">
        <f t="shared" si="7"/>
        <v>0</v>
      </c>
      <c r="L81" s="48"/>
      <c r="M81" s="48"/>
      <c r="N81" s="44"/>
    </row>
    <row r="82" spans="1:14" ht="27" customHeight="1" hidden="1" thickBot="1">
      <c r="A82" s="4"/>
      <c r="B82" s="4"/>
      <c r="C82" s="4"/>
      <c r="D82" s="17"/>
      <c r="E82" s="89" t="s">
        <v>159</v>
      </c>
      <c r="F82" s="132"/>
      <c r="G82" s="11" t="s">
        <v>25</v>
      </c>
      <c r="H82" s="111"/>
      <c r="I82" s="68">
        <f>SUM(I76:I81)</f>
        <v>0</v>
      </c>
      <c r="J82" s="68">
        <f>SUM(J76:J81)</f>
        <v>0</v>
      </c>
      <c r="K82" s="69">
        <f>SUM(K76:K81)</f>
        <v>0</v>
      </c>
      <c r="L82" s="48"/>
      <c r="M82" s="48"/>
      <c r="N82" s="44"/>
    </row>
    <row r="83" spans="1:13" s="44" customFormat="1" ht="22.5" customHeight="1" hidden="1">
      <c r="A83" s="4"/>
      <c r="B83" s="4"/>
      <c r="C83" s="4"/>
      <c r="D83" s="17"/>
      <c r="E83" s="88" t="s">
        <v>160</v>
      </c>
      <c r="F83" s="131" t="s">
        <v>35</v>
      </c>
      <c r="G83" s="53" t="s">
        <v>84</v>
      </c>
      <c r="H83" s="106"/>
      <c r="I83" s="57"/>
      <c r="J83" s="55">
        <f aca="true" t="shared" si="8" ref="J83:J108">I83*0.27</f>
        <v>0</v>
      </c>
      <c r="K83" s="56">
        <f>SUM(I83:J83)</f>
        <v>0</v>
      </c>
      <c r="L83" s="48"/>
      <c r="M83" s="48"/>
    </row>
    <row r="84" spans="1:13" s="44" customFormat="1" ht="22.5" customHeight="1" hidden="1">
      <c r="A84" s="4"/>
      <c r="B84" s="4"/>
      <c r="C84" s="4"/>
      <c r="D84" s="17"/>
      <c r="E84" s="90" t="s">
        <v>161</v>
      </c>
      <c r="F84" s="133"/>
      <c r="G84" s="26" t="s">
        <v>85</v>
      </c>
      <c r="H84" s="107"/>
      <c r="I84" s="55"/>
      <c r="J84" s="55">
        <f t="shared" si="8"/>
        <v>0</v>
      </c>
      <c r="K84" s="56">
        <f>SUM(I84:J84)</f>
        <v>0</v>
      </c>
      <c r="L84" s="48"/>
      <c r="M84" s="48"/>
    </row>
    <row r="85" spans="1:13" s="44" customFormat="1" ht="32.25" customHeight="1" hidden="1">
      <c r="A85" s="4"/>
      <c r="B85" s="4"/>
      <c r="C85" s="4"/>
      <c r="D85" s="17"/>
      <c r="E85" s="90" t="s">
        <v>162</v>
      </c>
      <c r="F85" s="133"/>
      <c r="G85" s="26" t="s">
        <v>83</v>
      </c>
      <c r="H85" s="107"/>
      <c r="I85" s="55"/>
      <c r="J85" s="55">
        <f t="shared" si="8"/>
        <v>0</v>
      </c>
      <c r="K85" s="56">
        <f>SUM(I85:J85)</f>
        <v>0</v>
      </c>
      <c r="L85" s="48"/>
      <c r="M85" s="48"/>
    </row>
    <row r="86" spans="1:13" s="44" customFormat="1" ht="22.5" customHeight="1" hidden="1" thickBot="1">
      <c r="A86" s="4"/>
      <c r="B86" s="4"/>
      <c r="C86" s="4"/>
      <c r="D86" s="17"/>
      <c r="E86" s="90" t="s">
        <v>163</v>
      </c>
      <c r="F86" s="133"/>
      <c r="G86" s="12" t="s">
        <v>79</v>
      </c>
      <c r="H86" s="107"/>
      <c r="I86" s="55"/>
      <c r="J86" s="55">
        <f t="shared" si="8"/>
        <v>0</v>
      </c>
      <c r="K86" s="56">
        <f>SUM(I86:J86)</f>
        <v>0</v>
      </c>
      <c r="L86" s="48"/>
      <c r="M86" s="48"/>
    </row>
    <row r="87" spans="1:14" ht="30" customHeight="1" hidden="1" thickBot="1">
      <c r="A87" s="13" t="s">
        <v>23</v>
      </c>
      <c r="B87" s="13">
        <v>1254</v>
      </c>
      <c r="C87" s="13" t="s">
        <v>17</v>
      </c>
      <c r="D87" s="6">
        <v>621</v>
      </c>
      <c r="E87" s="89" t="s">
        <v>164</v>
      </c>
      <c r="F87" s="132"/>
      <c r="G87" s="11" t="s">
        <v>3</v>
      </c>
      <c r="H87" s="111"/>
      <c r="I87" s="68">
        <f>SUM(I83:I86)</f>
        <v>0</v>
      </c>
      <c r="J87" s="68">
        <f>SUM(J83:J86)</f>
        <v>0</v>
      </c>
      <c r="K87" s="69">
        <f>SUM(K83:K86)</f>
        <v>0</v>
      </c>
      <c r="L87" s="48"/>
      <c r="M87" s="48"/>
      <c r="N87" s="44"/>
    </row>
    <row r="88" spans="1:14" s="8" customFormat="1" ht="24" customHeight="1">
      <c r="A88" s="61"/>
      <c r="B88" s="62"/>
      <c r="C88" s="62"/>
      <c r="D88" s="63"/>
      <c r="E88" s="88" t="s">
        <v>138</v>
      </c>
      <c r="F88" s="131" t="s">
        <v>36</v>
      </c>
      <c r="G88" s="78" t="s">
        <v>30</v>
      </c>
      <c r="H88" s="110">
        <f>7491564*1.27</f>
        <v>9514286.28</v>
      </c>
      <c r="I88" s="75"/>
      <c r="J88" s="55">
        <f t="shared" si="8"/>
        <v>0</v>
      </c>
      <c r="K88" s="56">
        <f>SUM(I88:J88)</f>
        <v>0</v>
      </c>
      <c r="L88" s="119"/>
      <c r="M88" s="48"/>
      <c r="N88" s="120"/>
    </row>
    <row r="89" spans="1:14" s="8" customFormat="1" ht="24" customHeight="1">
      <c r="A89" s="114"/>
      <c r="B89" s="14"/>
      <c r="C89" s="14"/>
      <c r="D89" s="18"/>
      <c r="E89" s="90" t="s">
        <v>139</v>
      </c>
      <c r="F89" s="133"/>
      <c r="G89" s="52" t="s">
        <v>189</v>
      </c>
      <c r="H89" s="108">
        <f>17588348*1.27</f>
        <v>22337201.96</v>
      </c>
      <c r="I89" s="76"/>
      <c r="J89" s="55"/>
      <c r="K89" s="56"/>
      <c r="L89" s="119"/>
      <c r="M89" s="48"/>
      <c r="N89" s="120"/>
    </row>
    <row r="90" spans="1:14" ht="28.5" customHeight="1" thickBot="1">
      <c r="A90" s="64"/>
      <c r="B90" s="4"/>
      <c r="C90" s="4"/>
      <c r="D90" s="17"/>
      <c r="E90" s="90" t="s">
        <v>140</v>
      </c>
      <c r="F90" s="133"/>
      <c r="G90" s="26" t="s">
        <v>44</v>
      </c>
      <c r="H90" s="107"/>
      <c r="I90" s="55">
        <f>5524500/1.27</f>
        <v>4350000</v>
      </c>
      <c r="J90" s="55">
        <f t="shared" si="8"/>
        <v>1174500</v>
      </c>
      <c r="K90" s="56">
        <f>SUM(I90:J90)</f>
        <v>5524500</v>
      </c>
      <c r="L90" s="48"/>
      <c r="M90" s="48"/>
      <c r="N90" s="44"/>
    </row>
    <row r="91" spans="1:14" ht="36" customHeight="1" thickBot="1">
      <c r="A91" s="65" t="s">
        <v>18</v>
      </c>
      <c r="B91" s="66">
        <v>1254</v>
      </c>
      <c r="C91" s="66" t="s">
        <v>19</v>
      </c>
      <c r="D91" s="67">
        <v>619</v>
      </c>
      <c r="E91" s="89" t="s">
        <v>195</v>
      </c>
      <c r="F91" s="132"/>
      <c r="G91" s="11" t="s">
        <v>4</v>
      </c>
      <c r="H91" s="111">
        <f>SUM(H88:H90)</f>
        <v>31851488.240000002</v>
      </c>
      <c r="I91" s="68">
        <f>SUM(I88:I90)</f>
        <v>4350000</v>
      </c>
      <c r="J91" s="68">
        <f>SUM(J88:J90)</f>
        <v>1174500</v>
      </c>
      <c r="K91" s="69">
        <f>SUM(K88:K90)</f>
        <v>5524500</v>
      </c>
      <c r="L91" s="48"/>
      <c r="M91" s="48"/>
      <c r="N91" s="44"/>
    </row>
    <row r="92" spans="1:14" s="8" customFormat="1" ht="33" customHeight="1" hidden="1" thickBot="1">
      <c r="A92" s="14"/>
      <c r="B92" s="14"/>
      <c r="C92" s="14"/>
      <c r="D92" s="18"/>
      <c r="E92" s="90" t="s">
        <v>173</v>
      </c>
      <c r="F92" s="134" t="s">
        <v>37</v>
      </c>
      <c r="G92" s="53"/>
      <c r="H92" s="106"/>
      <c r="I92" s="75"/>
      <c r="J92" s="55">
        <f t="shared" si="8"/>
        <v>0</v>
      </c>
      <c r="K92" s="56">
        <f aca="true" t="shared" si="9" ref="K92:K98">SUM(I92:J92)</f>
        <v>0</v>
      </c>
      <c r="L92" s="119"/>
      <c r="M92" s="48"/>
      <c r="N92" s="120"/>
    </row>
    <row r="93" spans="1:14" ht="33" customHeight="1" hidden="1" thickBot="1">
      <c r="A93" s="4"/>
      <c r="B93" s="4"/>
      <c r="C93" s="4"/>
      <c r="D93" s="17"/>
      <c r="E93" s="90" t="s">
        <v>166</v>
      </c>
      <c r="F93" s="134"/>
      <c r="G93" s="26" t="s">
        <v>45</v>
      </c>
      <c r="H93" s="107"/>
      <c r="I93" s="55"/>
      <c r="J93" s="55">
        <f t="shared" si="8"/>
        <v>0</v>
      </c>
      <c r="K93" s="56">
        <f t="shared" si="9"/>
        <v>0</v>
      </c>
      <c r="L93" s="48"/>
      <c r="M93" s="48"/>
      <c r="N93" s="44"/>
    </row>
    <row r="94" spans="1:14" ht="33" customHeight="1" hidden="1" thickBot="1">
      <c r="A94" s="4"/>
      <c r="B94" s="4"/>
      <c r="C94" s="4"/>
      <c r="D94" s="17"/>
      <c r="E94" s="90" t="s">
        <v>167</v>
      </c>
      <c r="F94" s="134"/>
      <c r="G94" s="26" t="s">
        <v>103</v>
      </c>
      <c r="H94" s="107"/>
      <c r="I94" s="55"/>
      <c r="J94" s="55">
        <f t="shared" si="8"/>
        <v>0</v>
      </c>
      <c r="K94" s="56">
        <f t="shared" si="9"/>
        <v>0</v>
      </c>
      <c r="L94" s="48"/>
      <c r="M94" s="48"/>
      <c r="N94" s="44"/>
    </row>
    <row r="95" spans="1:14" ht="33" customHeight="1" hidden="1" thickBot="1">
      <c r="A95" s="4"/>
      <c r="B95" s="4"/>
      <c r="C95" s="4"/>
      <c r="D95" s="17"/>
      <c r="E95" s="90" t="s">
        <v>168</v>
      </c>
      <c r="F95" s="134"/>
      <c r="G95" s="26" t="s">
        <v>104</v>
      </c>
      <c r="H95" s="107"/>
      <c r="I95" s="55"/>
      <c r="J95" s="55">
        <f t="shared" si="8"/>
        <v>0</v>
      </c>
      <c r="K95" s="56">
        <f t="shared" si="9"/>
        <v>0</v>
      </c>
      <c r="L95" s="48"/>
      <c r="M95" s="48"/>
      <c r="N95" s="44"/>
    </row>
    <row r="96" spans="1:14" ht="33" customHeight="1" hidden="1" thickBot="1">
      <c r="A96" s="4"/>
      <c r="B96" s="4"/>
      <c r="C96" s="4"/>
      <c r="D96" s="17"/>
      <c r="E96" s="90" t="s">
        <v>169</v>
      </c>
      <c r="F96" s="134"/>
      <c r="G96" s="26" t="s">
        <v>105</v>
      </c>
      <c r="H96" s="107"/>
      <c r="I96" s="55"/>
      <c r="J96" s="55">
        <f t="shared" si="8"/>
        <v>0</v>
      </c>
      <c r="K96" s="56">
        <f t="shared" si="9"/>
        <v>0</v>
      </c>
      <c r="L96" s="48"/>
      <c r="M96" s="48"/>
      <c r="N96" s="44"/>
    </row>
    <row r="97" spans="1:14" ht="33" customHeight="1" hidden="1" thickBot="1">
      <c r="A97" s="4"/>
      <c r="B97" s="4"/>
      <c r="C97" s="4"/>
      <c r="D97" s="17"/>
      <c r="E97" s="90" t="s">
        <v>170</v>
      </c>
      <c r="F97" s="134"/>
      <c r="G97" s="26" t="s">
        <v>75</v>
      </c>
      <c r="H97" s="107"/>
      <c r="I97" s="55"/>
      <c r="J97" s="55">
        <f t="shared" si="8"/>
        <v>0</v>
      </c>
      <c r="K97" s="56">
        <f t="shared" si="9"/>
        <v>0</v>
      </c>
      <c r="L97" s="48"/>
      <c r="M97" s="48"/>
      <c r="N97" s="44"/>
    </row>
    <row r="98" spans="1:14" ht="33" customHeight="1" hidden="1" thickBot="1">
      <c r="A98" s="4"/>
      <c r="B98" s="4"/>
      <c r="C98" s="4"/>
      <c r="D98" s="17"/>
      <c r="E98" s="90" t="s">
        <v>171</v>
      </c>
      <c r="F98" s="134"/>
      <c r="G98" s="26" t="s">
        <v>76</v>
      </c>
      <c r="H98" s="107"/>
      <c r="I98" s="55"/>
      <c r="J98" s="55">
        <f t="shared" si="8"/>
        <v>0</v>
      </c>
      <c r="K98" s="56">
        <f t="shared" si="9"/>
        <v>0</v>
      </c>
      <c r="L98" s="48"/>
      <c r="M98" s="48"/>
      <c r="N98" s="44"/>
    </row>
    <row r="99" spans="1:14" ht="33" customHeight="1" hidden="1" thickBot="1">
      <c r="A99" s="4" t="s">
        <v>18</v>
      </c>
      <c r="B99" s="4">
        <v>1254</v>
      </c>
      <c r="C99" s="4" t="s">
        <v>21</v>
      </c>
      <c r="D99" s="17">
        <v>613</v>
      </c>
      <c r="E99" s="89" t="s">
        <v>172</v>
      </c>
      <c r="F99" s="134"/>
      <c r="G99" s="11" t="s">
        <v>42</v>
      </c>
      <c r="H99" s="111"/>
      <c r="I99" s="68">
        <f>SUM(I92:I98)</f>
        <v>0</v>
      </c>
      <c r="J99" s="68">
        <f>SUM(J92:J98)</f>
        <v>0</v>
      </c>
      <c r="K99" s="69">
        <f>SUM(K92:K98)</f>
        <v>0</v>
      </c>
      <c r="L99" s="48"/>
      <c r="M99" s="48"/>
      <c r="N99" s="44"/>
    </row>
    <row r="100" spans="5:14" ht="33" customHeight="1" hidden="1" thickBot="1">
      <c r="E100" s="88" t="s">
        <v>174</v>
      </c>
      <c r="F100" s="134" t="s">
        <v>78</v>
      </c>
      <c r="G100" s="53"/>
      <c r="H100" s="106"/>
      <c r="I100" s="57"/>
      <c r="J100" s="55">
        <f t="shared" si="8"/>
        <v>0</v>
      </c>
      <c r="K100" s="56">
        <f>SUM(I100:J100)</f>
        <v>0</v>
      </c>
      <c r="L100" s="48"/>
      <c r="M100" s="48"/>
      <c r="N100" s="44"/>
    </row>
    <row r="101" spans="1:14" ht="33" customHeight="1" hidden="1" thickBot="1">
      <c r="A101" s="4"/>
      <c r="B101" s="4"/>
      <c r="C101" s="4"/>
      <c r="D101" s="17"/>
      <c r="E101" s="90" t="s">
        <v>175</v>
      </c>
      <c r="F101" s="134"/>
      <c r="G101" s="26"/>
      <c r="H101" s="107"/>
      <c r="I101" s="55"/>
      <c r="J101" s="55">
        <f t="shared" si="8"/>
        <v>0</v>
      </c>
      <c r="K101" s="56">
        <f>SUM(I101:J101)</f>
        <v>0</v>
      </c>
      <c r="L101" s="48"/>
      <c r="M101" s="48"/>
      <c r="N101" s="44"/>
    </row>
    <row r="102" spans="1:14" ht="33" customHeight="1" hidden="1" thickBot="1">
      <c r="A102" s="4"/>
      <c r="B102" s="4"/>
      <c r="C102" s="4"/>
      <c r="D102" s="17"/>
      <c r="E102" s="90" t="s">
        <v>176</v>
      </c>
      <c r="F102" s="134"/>
      <c r="G102" s="26"/>
      <c r="H102" s="107"/>
      <c r="I102" s="55"/>
      <c r="J102" s="55">
        <f t="shared" si="8"/>
        <v>0</v>
      </c>
      <c r="K102" s="56">
        <f>SUM(I102:J102)</f>
        <v>0</v>
      </c>
      <c r="L102" s="48"/>
      <c r="M102" s="48"/>
      <c r="N102" s="44"/>
    </row>
    <row r="103" spans="1:14" ht="33" customHeight="1" hidden="1" thickBot="1">
      <c r="A103" s="4"/>
      <c r="B103" s="4"/>
      <c r="C103" s="4"/>
      <c r="D103" s="17"/>
      <c r="E103" s="90" t="s">
        <v>177</v>
      </c>
      <c r="F103" s="134"/>
      <c r="G103" s="26"/>
      <c r="H103" s="107"/>
      <c r="I103" s="55"/>
      <c r="J103" s="55">
        <f t="shared" si="8"/>
        <v>0</v>
      </c>
      <c r="K103" s="56">
        <f>SUM(I103:J103)</f>
        <v>0</v>
      </c>
      <c r="L103" s="48"/>
      <c r="M103" s="48"/>
      <c r="N103" s="44"/>
    </row>
    <row r="104" spans="1:14" ht="33" customHeight="1" hidden="1" thickBot="1">
      <c r="A104" s="4"/>
      <c r="B104" s="4"/>
      <c r="C104" s="4"/>
      <c r="D104" s="17"/>
      <c r="E104" s="90" t="s">
        <v>178</v>
      </c>
      <c r="F104" s="134"/>
      <c r="G104" s="12"/>
      <c r="H104" s="107"/>
      <c r="I104" s="55"/>
      <c r="J104" s="55">
        <f t="shared" si="8"/>
        <v>0</v>
      </c>
      <c r="K104" s="56">
        <f>SUM(I104:J104)</f>
        <v>0</v>
      </c>
      <c r="L104" s="48"/>
      <c r="M104" s="48"/>
      <c r="N104" s="44"/>
    </row>
    <row r="105" spans="1:14" ht="33" customHeight="1" hidden="1" thickBot="1">
      <c r="A105" s="4" t="s">
        <v>24</v>
      </c>
      <c r="B105" s="4">
        <v>1254</v>
      </c>
      <c r="C105" s="4" t="s">
        <v>20</v>
      </c>
      <c r="D105" s="17">
        <v>615</v>
      </c>
      <c r="E105" s="89" t="s">
        <v>179</v>
      </c>
      <c r="F105" s="134"/>
      <c r="G105" s="11" t="s">
        <v>5</v>
      </c>
      <c r="H105" s="111">
        <f>SUM(H100:H104)</f>
        <v>0</v>
      </c>
      <c r="I105" s="68">
        <f>SUM(I100:I104)</f>
        <v>0</v>
      </c>
      <c r="J105" s="68">
        <f>SUM(J100:J104)</f>
        <v>0</v>
      </c>
      <c r="K105" s="69">
        <f>SUM(K100:K104)</f>
        <v>0</v>
      </c>
      <c r="L105" s="48"/>
      <c r="M105" s="48"/>
      <c r="N105" s="44"/>
    </row>
    <row r="106" spans="1:14" ht="33" customHeight="1" thickBot="1">
      <c r="A106" s="4"/>
      <c r="B106" s="4"/>
      <c r="C106" s="4"/>
      <c r="D106" s="17"/>
      <c r="E106" s="88" t="s">
        <v>196</v>
      </c>
      <c r="F106" s="134" t="s">
        <v>38</v>
      </c>
      <c r="G106" s="53" t="s">
        <v>27</v>
      </c>
      <c r="H106" s="106">
        <f>2994516*1.27</f>
        <v>3803035.32</v>
      </c>
      <c r="I106" s="57"/>
      <c r="J106" s="55">
        <f t="shared" si="8"/>
        <v>0</v>
      </c>
      <c r="K106" s="56">
        <f>SUM(I106:J106)</f>
        <v>0</v>
      </c>
      <c r="L106" s="48"/>
      <c r="M106" s="48"/>
      <c r="N106" s="44"/>
    </row>
    <row r="107" spans="1:14" ht="33" customHeight="1" thickBot="1">
      <c r="A107" s="4" t="s">
        <v>24</v>
      </c>
      <c r="B107" s="4">
        <v>1254</v>
      </c>
      <c r="C107" s="4" t="s">
        <v>20</v>
      </c>
      <c r="D107" s="17">
        <v>615</v>
      </c>
      <c r="E107" s="89" t="s">
        <v>141</v>
      </c>
      <c r="F107" s="134"/>
      <c r="G107" s="11" t="s">
        <v>28</v>
      </c>
      <c r="H107" s="111">
        <f>SUM(H106)</f>
        <v>3803035.32</v>
      </c>
      <c r="I107" s="68">
        <f>SUM(I106)</f>
        <v>0</v>
      </c>
      <c r="J107" s="68">
        <f>SUM(J106)</f>
        <v>0</v>
      </c>
      <c r="K107" s="69">
        <f>SUM(K106)</f>
        <v>0</v>
      </c>
      <c r="L107" s="48"/>
      <c r="M107" s="48"/>
      <c r="N107" s="44"/>
    </row>
    <row r="108" spans="1:14" s="8" customFormat="1" ht="31.5" customHeight="1" thickBot="1">
      <c r="A108" s="4"/>
      <c r="B108" s="4"/>
      <c r="C108" s="4"/>
      <c r="D108" s="17"/>
      <c r="E108" s="88" t="s">
        <v>142</v>
      </c>
      <c r="F108" s="131" t="s">
        <v>39</v>
      </c>
      <c r="G108" s="51" t="s">
        <v>81</v>
      </c>
      <c r="H108" s="106"/>
      <c r="I108" s="75">
        <v>10000000</v>
      </c>
      <c r="J108" s="55">
        <f t="shared" si="8"/>
        <v>2700000</v>
      </c>
      <c r="K108" s="56">
        <f>SUM(I108:J108)</f>
        <v>12700000</v>
      </c>
      <c r="L108" s="119"/>
      <c r="M108" s="48"/>
      <c r="N108" s="120"/>
    </row>
    <row r="109" spans="1:14" ht="32.25" customHeight="1" thickBot="1">
      <c r="A109" s="6"/>
      <c r="B109" s="7"/>
      <c r="C109" s="7"/>
      <c r="D109" s="7"/>
      <c r="E109" s="89" t="s">
        <v>143</v>
      </c>
      <c r="F109" s="132"/>
      <c r="G109" s="11" t="s">
        <v>106</v>
      </c>
      <c r="H109" s="111">
        <f>SUM(H108)</f>
        <v>0</v>
      </c>
      <c r="I109" s="68">
        <f>SUM(I108)</f>
        <v>10000000</v>
      </c>
      <c r="J109" s="68">
        <f>SUM(J108)</f>
        <v>2700000</v>
      </c>
      <c r="K109" s="69">
        <f>SUM(K108)</f>
        <v>12700000</v>
      </c>
      <c r="L109" s="48"/>
      <c r="M109" s="48"/>
      <c r="N109" s="44"/>
    </row>
    <row r="110" spans="5:14" s="59" customFormat="1" ht="36.75" customHeight="1" thickBot="1">
      <c r="E110" s="93" t="s">
        <v>144</v>
      </c>
      <c r="F110" s="60"/>
      <c r="G110" s="103" t="s">
        <v>107</v>
      </c>
      <c r="H110" s="80">
        <f>SUM(H12,H41,H43,H45,H47,H49,H59,H68,H75,H82,H87,H91,H99,H105,H107,H109)</f>
        <v>224714888.39</v>
      </c>
      <c r="I110" s="80">
        <f>SUM(I12,I41,I43,I45,I47,I49,I59,I68,I75,I82,I87,I91,I99,I105,I107,I109)</f>
        <v>204005380</v>
      </c>
      <c r="J110" s="80">
        <f>SUM(J12,J41,J43,J45,J47,J49,J59,J68,J75,J82,J87,J91,J99,J105,J107,J109)</f>
        <v>55081452.6</v>
      </c>
      <c r="K110" s="81">
        <f>SUM(K12,K41,K43,K45,K47,K49,K59,K68,K75,K82,K87,K91,K99,K105,K107,K109)</f>
        <v>259086832.6</v>
      </c>
      <c r="L110" s="127"/>
      <c r="M110" s="127"/>
      <c r="N110" s="128"/>
    </row>
    <row r="111" spans="12:14" ht="15">
      <c r="L111" s="48"/>
      <c r="M111" s="48"/>
      <c r="N111" s="44"/>
    </row>
    <row r="112" spans="12:14" ht="15">
      <c r="L112" s="48"/>
      <c r="M112" s="48"/>
      <c r="N112" s="44"/>
    </row>
    <row r="113" spans="8:14" ht="15">
      <c r="H113" s="48">
        <f>(SUM(H76:H109,H42:H68,H8:H12))/2</f>
        <v>93095226.56</v>
      </c>
      <c r="K113" s="48">
        <f>(SUM(I76:J109,I42:J68,I8:J12))/2</f>
        <v>78746832.6</v>
      </c>
      <c r="L113" s="48"/>
      <c r="M113" s="48"/>
      <c r="N113" s="44"/>
    </row>
    <row r="114" spans="8:14" ht="15">
      <c r="H114" s="48">
        <f>(SUM(H13:H41,H69:H75))/3</f>
        <v>131619661.83</v>
      </c>
      <c r="K114" s="48">
        <f>(SUM(I13:J41,I69:J75))/3</f>
        <v>180340000</v>
      </c>
      <c r="L114" s="48"/>
      <c r="M114" s="48"/>
      <c r="N114" s="44"/>
    </row>
    <row r="115" spans="8:14" ht="15">
      <c r="H115" s="48">
        <f>SUM(H113:H114)</f>
        <v>224714888.39</v>
      </c>
      <c r="K115" s="48">
        <f>SUM(K113:K114)</f>
        <v>259086832.6</v>
      </c>
      <c r="L115" s="48"/>
      <c r="M115" s="48"/>
      <c r="N115" s="44"/>
    </row>
    <row r="116" spans="8:14" ht="15">
      <c r="H116" s="48">
        <f>H115-H110</f>
        <v>0</v>
      </c>
      <c r="K116" s="48">
        <f>K115-K110</f>
        <v>0</v>
      </c>
      <c r="L116" s="48"/>
      <c r="M116" s="48"/>
      <c r="N116" s="44"/>
    </row>
    <row r="117" spans="8:14" ht="15">
      <c r="H117" s="112"/>
      <c r="L117" s="48"/>
      <c r="M117" s="48"/>
      <c r="N117" s="44"/>
    </row>
    <row r="118" spans="8:14" ht="15">
      <c r="H118" s="112"/>
      <c r="L118" s="48"/>
      <c r="M118" s="48"/>
      <c r="N118" s="44"/>
    </row>
    <row r="119" spans="8:14" ht="15">
      <c r="H119" s="112">
        <f>93941025+130773863</f>
        <v>224714888</v>
      </c>
      <c r="K119" s="48">
        <f>180340000+78746833</f>
        <v>259086833</v>
      </c>
      <c r="L119" s="48"/>
      <c r="M119" s="48"/>
      <c r="N119" s="44"/>
    </row>
    <row r="120" spans="8:14" ht="15">
      <c r="H120" s="48">
        <f>H110-H119</f>
        <v>0.38999998569488525</v>
      </c>
      <c r="K120" s="48">
        <f>K110-K119</f>
        <v>-0.4000000059604645</v>
      </c>
      <c r="L120" s="48"/>
      <c r="M120" s="48"/>
      <c r="N120" s="44"/>
    </row>
    <row r="121" spans="8:14" ht="15">
      <c r="H121" s="112"/>
      <c r="L121" s="48"/>
      <c r="M121" s="48"/>
      <c r="N121" s="44"/>
    </row>
    <row r="122" spans="8:14" ht="15">
      <c r="H122" s="112"/>
      <c r="L122" s="48"/>
      <c r="M122" s="48"/>
      <c r="N122" s="44"/>
    </row>
    <row r="123" spans="8:14" ht="15">
      <c r="H123" s="112"/>
      <c r="L123" s="48"/>
      <c r="M123" s="48"/>
      <c r="N123" s="44"/>
    </row>
    <row r="124" spans="8:14" ht="15">
      <c r="H124" s="112"/>
      <c r="L124" s="48"/>
      <c r="M124" s="48"/>
      <c r="N124" s="44"/>
    </row>
    <row r="125" spans="8:14" ht="15">
      <c r="H125" s="112"/>
      <c r="L125" s="48"/>
      <c r="M125" s="48"/>
      <c r="N125" s="44"/>
    </row>
    <row r="126" spans="8:14" ht="15">
      <c r="H126" s="112"/>
      <c r="L126" s="48"/>
      <c r="M126" s="48"/>
      <c r="N126" s="44"/>
    </row>
    <row r="127" spans="8:14" ht="15">
      <c r="H127" s="112"/>
      <c r="L127" s="48"/>
      <c r="M127" s="48"/>
      <c r="N127" s="44"/>
    </row>
    <row r="128" spans="8:14" ht="15">
      <c r="H128" s="112"/>
      <c r="L128" s="48"/>
      <c r="M128" s="48"/>
      <c r="N128" s="44"/>
    </row>
    <row r="129" spans="8:14" ht="15">
      <c r="H129" s="112"/>
      <c r="L129" s="48"/>
      <c r="M129" s="48"/>
      <c r="N129" s="44"/>
    </row>
    <row r="130" spans="8:14" ht="15">
      <c r="H130" s="112"/>
      <c r="L130" s="48"/>
      <c r="M130" s="48"/>
      <c r="N130" s="44"/>
    </row>
    <row r="131" spans="8:14" ht="15">
      <c r="H131" s="112"/>
      <c r="L131" s="48"/>
      <c r="M131" s="48"/>
      <c r="N131" s="44"/>
    </row>
    <row r="132" spans="8:14" ht="15">
      <c r="H132" s="112"/>
      <c r="L132" s="48"/>
      <c r="M132" s="48"/>
      <c r="N132" s="44"/>
    </row>
    <row r="133" spans="8:14" ht="15">
      <c r="H133" s="112"/>
      <c r="L133" s="48"/>
      <c r="M133" s="48"/>
      <c r="N133" s="44"/>
    </row>
    <row r="134" spans="8:14" ht="15">
      <c r="H134" s="112"/>
      <c r="L134" s="48"/>
      <c r="M134" s="48"/>
      <c r="N134" s="44"/>
    </row>
    <row r="135" spans="8:14" ht="15">
      <c r="H135" s="112"/>
      <c r="L135" s="48"/>
      <c r="M135" s="48"/>
      <c r="N135" s="44"/>
    </row>
    <row r="136" spans="8:14" ht="15">
      <c r="H136" s="112"/>
      <c r="L136" s="48"/>
      <c r="M136" s="48"/>
      <c r="N136" s="44"/>
    </row>
    <row r="137" spans="8:14" ht="15">
      <c r="H137" s="112"/>
      <c r="L137" s="48"/>
      <c r="M137" s="48"/>
      <c r="N137" s="44"/>
    </row>
    <row r="138" spans="8:14" ht="15">
      <c r="H138" s="112"/>
      <c r="L138" s="48"/>
      <c r="M138" s="48"/>
      <c r="N138" s="44"/>
    </row>
    <row r="139" spans="8:14" ht="15">
      <c r="H139" s="112"/>
      <c r="L139" s="48"/>
      <c r="M139" s="48"/>
      <c r="N139" s="44"/>
    </row>
    <row r="140" spans="8:14" ht="15">
      <c r="H140" s="112"/>
      <c r="L140" s="48"/>
      <c r="M140" s="48"/>
      <c r="N140" s="44"/>
    </row>
    <row r="141" spans="8:14" ht="15">
      <c r="H141" s="112"/>
      <c r="L141" s="48"/>
      <c r="M141" s="48"/>
      <c r="N141" s="44"/>
    </row>
    <row r="142" spans="8:14" ht="15">
      <c r="H142" s="112"/>
      <c r="L142" s="48"/>
      <c r="M142" s="48"/>
      <c r="N142" s="44"/>
    </row>
    <row r="143" spans="8:14" ht="15">
      <c r="H143" s="112"/>
      <c r="L143" s="48"/>
      <c r="M143" s="48"/>
      <c r="N143" s="44"/>
    </row>
    <row r="144" spans="8:14" ht="15">
      <c r="H144" s="112"/>
      <c r="L144" s="48"/>
      <c r="M144" s="48"/>
      <c r="N144" s="44"/>
    </row>
    <row r="145" spans="8:14" ht="15">
      <c r="H145" s="112"/>
      <c r="L145" s="48"/>
      <c r="M145" s="48"/>
      <c r="N145" s="44"/>
    </row>
    <row r="146" spans="8:14" ht="15">
      <c r="H146" s="112"/>
      <c r="L146" s="48"/>
      <c r="M146" s="48"/>
      <c r="N146" s="44"/>
    </row>
    <row r="147" spans="8:14" ht="15">
      <c r="H147" s="112"/>
      <c r="L147" s="48"/>
      <c r="M147" s="48"/>
      <c r="N147" s="44"/>
    </row>
    <row r="148" spans="8:14" ht="15">
      <c r="H148" s="112"/>
      <c r="L148" s="48"/>
      <c r="M148" s="48"/>
      <c r="N148" s="44"/>
    </row>
    <row r="149" spans="8:14" ht="15">
      <c r="H149" s="112"/>
      <c r="L149" s="48"/>
      <c r="M149" s="48"/>
      <c r="N149" s="44"/>
    </row>
    <row r="150" spans="8:14" ht="15">
      <c r="H150" s="112"/>
      <c r="L150" s="48"/>
      <c r="M150" s="48"/>
      <c r="N150" s="44"/>
    </row>
    <row r="151" spans="8:14" ht="15">
      <c r="H151" s="112"/>
      <c r="L151" s="48"/>
      <c r="M151" s="48"/>
      <c r="N151" s="44"/>
    </row>
    <row r="152" spans="8:14" ht="15">
      <c r="H152" s="112"/>
      <c r="L152" s="48"/>
      <c r="M152" s="48"/>
      <c r="N152" s="44"/>
    </row>
    <row r="153" spans="8:14" ht="15">
      <c r="H153" s="112"/>
      <c r="L153" s="48"/>
      <c r="M153" s="48"/>
      <c r="N153" s="44"/>
    </row>
    <row r="154" spans="8:14" ht="15">
      <c r="H154" s="112"/>
      <c r="L154" s="48"/>
      <c r="M154" s="48"/>
      <c r="N154" s="44"/>
    </row>
    <row r="155" spans="8:14" ht="15">
      <c r="H155" s="112"/>
      <c r="L155" s="48"/>
      <c r="M155" s="48"/>
      <c r="N155" s="44"/>
    </row>
    <row r="156" spans="8:14" ht="15">
      <c r="H156" s="112"/>
      <c r="L156" s="48"/>
      <c r="M156" s="48"/>
      <c r="N156" s="44"/>
    </row>
    <row r="157" spans="8:14" ht="15">
      <c r="H157" s="112"/>
      <c r="L157" s="48"/>
      <c r="M157" s="48"/>
      <c r="N157" s="44"/>
    </row>
    <row r="158" spans="8:14" ht="15">
      <c r="H158" s="112"/>
      <c r="L158" s="48"/>
      <c r="M158" s="48"/>
      <c r="N158" s="44"/>
    </row>
    <row r="159" spans="8:14" ht="15">
      <c r="H159" s="112"/>
      <c r="L159" s="48"/>
      <c r="M159" s="48"/>
      <c r="N159" s="44"/>
    </row>
    <row r="160" spans="8:14" ht="15">
      <c r="H160" s="112"/>
      <c r="L160" s="48"/>
      <c r="M160" s="48"/>
      <c r="N160" s="44"/>
    </row>
    <row r="161" spans="8:14" ht="15">
      <c r="H161" s="112"/>
      <c r="L161" s="48"/>
      <c r="M161" s="48"/>
      <c r="N161" s="44"/>
    </row>
    <row r="162" spans="8:14" ht="15">
      <c r="H162" s="112"/>
      <c r="L162" s="48"/>
      <c r="M162" s="48"/>
      <c r="N162" s="44"/>
    </row>
    <row r="163" spans="8:14" ht="15">
      <c r="H163" s="112"/>
      <c r="L163" s="48"/>
      <c r="M163" s="48"/>
      <c r="N163" s="44"/>
    </row>
    <row r="164" spans="8:14" ht="15">
      <c r="H164" s="112"/>
      <c r="L164" s="48"/>
      <c r="M164" s="48"/>
      <c r="N164" s="44"/>
    </row>
    <row r="165" spans="8:14" ht="15">
      <c r="H165" s="112"/>
      <c r="L165" s="48"/>
      <c r="M165" s="48"/>
      <c r="N165" s="44"/>
    </row>
    <row r="166" spans="8:14" ht="15">
      <c r="H166" s="112"/>
      <c r="L166" s="48"/>
      <c r="M166" s="48"/>
      <c r="N166" s="44"/>
    </row>
    <row r="167" spans="8:14" ht="15">
      <c r="H167" s="112"/>
      <c r="L167" s="48"/>
      <c r="M167" s="48"/>
      <c r="N167" s="44"/>
    </row>
    <row r="168" spans="8:14" ht="15">
      <c r="H168" s="112"/>
      <c r="L168" s="48"/>
      <c r="M168" s="48"/>
      <c r="N168" s="44"/>
    </row>
    <row r="169" spans="8:14" ht="15">
      <c r="H169" s="112"/>
      <c r="L169" s="48"/>
      <c r="M169" s="48"/>
      <c r="N169" s="44"/>
    </row>
    <row r="170" spans="8:14" ht="15">
      <c r="H170" s="112"/>
      <c r="L170" s="48"/>
      <c r="M170" s="48"/>
      <c r="N170" s="44"/>
    </row>
    <row r="171" spans="8:14" ht="15">
      <c r="H171" s="112"/>
      <c r="L171" s="48"/>
      <c r="M171" s="48"/>
      <c r="N171" s="44"/>
    </row>
    <row r="172" spans="8:14" ht="15">
      <c r="H172" s="112"/>
      <c r="L172" s="48"/>
      <c r="M172" s="48"/>
      <c r="N172" s="44"/>
    </row>
    <row r="173" spans="8:14" ht="15">
      <c r="H173" s="112"/>
      <c r="L173" s="48"/>
      <c r="M173" s="48"/>
      <c r="N173" s="44"/>
    </row>
    <row r="174" spans="8:14" ht="15">
      <c r="H174" s="112"/>
      <c r="L174" s="48"/>
      <c r="M174" s="48"/>
      <c r="N174" s="44"/>
    </row>
    <row r="175" spans="8:14" ht="15">
      <c r="H175" s="112"/>
      <c r="L175" s="48"/>
      <c r="M175" s="48"/>
      <c r="N175" s="44"/>
    </row>
    <row r="176" spans="8:14" ht="15">
      <c r="H176" s="112"/>
      <c r="L176" s="48"/>
      <c r="M176" s="48"/>
      <c r="N176" s="44"/>
    </row>
    <row r="177" spans="8:14" ht="15">
      <c r="H177" s="112"/>
      <c r="L177" s="48"/>
      <c r="M177" s="48"/>
      <c r="N177" s="44"/>
    </row>
    <row r="178" spans="8:14" ht="15">
      <c r="H178" s="112"/>
      <c r="L178" s="48"/>
      <c r="M178" s="48"/>
      <c r="N178" s="44"/>
    </row>
    <row r="179" spans="8:14" ht="15">
      <c r="H179" s="112"/>
      <c r="L179" s="48"/>
      <c r="M179" s="48"/>
      <c r="N179" s="44"/>
    </row>
    <row r="180" spans="8:14" ht="15">
      <c r="H180" s="112"/>
      <c r="L180" s="48"/>
      <c r="M180" s="48"/>
      <c r="N180" s="44"/>
    </row>
    <row r="181" spans="8:14" ht="15">
      <c r="H181" s="112"/>
      <c r="L181" s="48"/>
      <c r="M181" s="48"/>
      <c r="N181" s="44"/>
    </row>
    <row r="182" spans="8:14" ht="15">
      <c r="H182" s="112"/>
      <c r="L182" s="48"/>
      <c r="M182" s="48"/>
      <c r="N182" s="44"/>
    </row>
    <row r="183" spans="8:14" ht="15">
      <c r="H183" s="112"/>
      <c r="L183" s="48"/>
      <c r="M183" s="48"/>
      <c r="N183" s="44"/>
    </row>
    <row r="184" spans="8:14" ht="15">
      <c r="H184" s="112"/>
      <c r="L184" s="48"/>
      <c r="M184" s="48"/>
      <c r="N184" s="44"/>
    </row>
    <row r="185" spans="8:14" ht="15">
      <c r="H185" s="112"/>
      <c r="L185" s="48"/>
      <c r="M185" s="48"/>
      <c r="N185" s="44"/>
    </row>
    <row r="186" spans="8:14" ht="15">
      <c r="H186" s="112"/>
      <c r="L186" s="48"/>
      <c r="M186" s="48"/>
      <c r="N186" s="44"/>
    </row>
    <row r="187" spans="8:14" ht="15">
      <c r="H187" s="112"/>
      <c r="L187" s="48"/>
      <c r="M187" s="48"/>
      <c r="N187" s="44"/>
    </row>
    <row r="188" spans="8:14" ht="15">
      <c r="H188" s="112"/>
      <c r="L188" s="48"/>
      <c r="M188" s="48"/>
      <c r="N188" s="44"/>
    </row>
    <row r="189" spans="8:14" ht="15">
      <c r="H189" s="112"/>
      <c r="L189" s="48"/>
      <c r="M189" s="48"/>
      <c r="N189" s="44"/>
    </row>
    <row r="190" spans="8:14" ht="15">
      <c r="H190" s="112"/>
      <c r="L190" s="48"/>
      <c r="M190" s="48"/>
      <c r="N190" s="44"/>
    </row>
    <row r="191" spans="8:14" ht="15">
      <c r="H191" s="112"/>
      <c r="L191" s="48"/>
      <c r="M191" s="48"/>
      <c r="N191" s="44"/>
    </row>
    <row r="192" spans="8:14" ht="15">
      <c r="H192" s="112"/>
      <c r="L192" s="48"/>
      <c r="M192" s="48"/>
      <c r="N192" s="44"/>
    </row>
    <row r="193" spans="8:14" ht="15">
      <c r="H193" s="112"/>
      <c r="L193" s="48"/>
      <c r="M193" s="48"/>
      <c r="N193" s="44"/>
    </row>
    <row r="194" spans="8:14" ht="15">
      <c r="H194" s="112"/>
      <c r="L194" s="48"/>
      <c r="M194" s="48"/>
      <c r="N194" s="44"/>
    </row>
    <row r="195" spans="8:14" ht="15">
      <c r="H195" s="112"/>
      <c r="L195" s="48"/>
      <c r="M195" s="48"/>
      <c r="N195" s="44"/>
    </row>
    <row r="196" spans="8:14" ht="15">
      <c r="H196" s="112"/>
      <c r="L196" s="48"/>
      <c r="M196" s="48"/>
      <c r="N196" s="44"/>
    </row>
    <row r="197" spans="8:14" ht="15">
      <c r="H197" s="112"/>
      <c r="L197" s="48"/>
      <c r="M197" s="48"/>
      <c r="N197" s="44"/>
    </row>
    <row r="198" spans="8:14" ht="15">
      <c r="H198" s="112"/>
      <c r="L198" s="48"/>
      <c r="M198" s="48"/>
      <c r="N198" s="44"/>
    </row>
    <row r="199" spans="8:14" ht="15">
      <c r="H199" s="112"/>
      <c r="L199" s="48"/>
      <c r="M199" s="48"/>
      <c r="N199" s="44"/>
    </row>
    <row r="200" spans="8:14" ht="15">
      <c r="H200" s="112"/>
      <c r="L200" s="48"/>
      <c r="M200" s="48"/>
      <c r="N200" s="44"/>
    </row>
    <row r="201" spans="8:14" ht="15">
      <c r="H201" s="112"/>
      <c r="L201" s="48"/>
      <c r="M201" s="48"/>
      <c r="N201" s="44"/>
    </row>
    <row r="202" spans="8:14" ht="15">
      <c r="H202" s="112"/>
      <c r="L202" s="48"/>
      <c r="M202" s="48"/>
      <c r="N202" s="44"/>
    </row>
    <row r="203" spans="8:14" ht="15">
      <c r="H203" s="112"/>
      <c r="L203" s="48"/>
      <c r="M203" s="48"/>
      <c r="N203" s="44"/>
    </row>
    <row r="204" spans="8:14" ht="15">
      <c r="H204" s="112"/>
      <c r="L204" s="48"/>
      <c r="M204" s="48"/>
      <c r="N204" s="44"/>
    </row>
    <row r="205" spans="8:14" ht="15">
      <c r="H205" s="112"/>
      <c r="L205" s="48"/>
      <c r="M205" s="48"/>
      <c r="N205" s="44"/>
    </row>
    <row r="206" spans="8:14" ht="15">
      <c r="H206" s="112"/>
      <c r="L206" s="48"/>
      <c r="M206" s="48"/>
      <c r="N206" s="44"/>
    </row>
    <row r="207" spans="8:14" ht="15">
      <c r="H207" s="112"/>
      <c r="L207" s="48"/>
      <c r="M207" s="48"/>
      <c r="N207" s="44"/>
    </row>
    <row r="208" spans="8:14" ht="15">
      <c r="H208" s="112"/>
      <c r="L208" s="48"/>
      <c r="M208" s="48"/>
      <c r="N208" s="44"/>
    </row>
    <row r="209" spans="8:14" ht="15">
      <c r="H209" s="112"/>
      <c r="L209" s="48"/>
      <c r="M209" s="48"/>
      <c r="N209" s="44"/>
    </row>
    <row r="210" spans="8:14" ht="15">
      <c r="H210" s="112"/>
      <c r="L210" s="48"/>
      <c r="M210" s="48"/>
      <c r="N210" s="44"/>
    </row>
    <row r="211" spans="8:14" ht="15">
      <c r="H211" s="112"/>
      <c r="L211" s="48"/>
      <c r="M211" s="48"/>
      <c r="N211" s="44"/>
    </row>
    <row r="212" spans="8:14" ht="15">
      <c r="H212" s="112"/>
      <c r="L212" s="48"/>
      <c r="M212" s="48"/>
      <c r="N212" s="44"/>
    </row>
    <row r="213" spans="8:14" ht="15">
      <c r="H213" s="112"/>
      <c r="L213" s="48"/>
      <c r="M213" s="48"/>
      <c r="N213" s="44"/>
    </row>
    <row r="214" spans="8:14" ht="15">
      <c r="H214" s="112"/>
      <c r="L214" s="48"/>
      <c r="M214" s="48"/>
      <c r="N214" s="44"/>
    </row>
    <row r="215" spans="8:14" ht="15">
      <c r="H215" s="112"/>
      <c r="L215" s="48"/>
      <c r="M215" s="48"/>
      <c r="N215" s="44"/>
    </row>
    <row r="216" spans="8:14" ht="15">
      <c r="H216" s="112"/>
      <c r="L216" s="48"/>
      <c r="M216" s="48"/>
      <c r="N216" s="44"/>
    </row>
    <row r="217" spans="8:14" ht="15">
      <c r="H217" s="112"/>
      <c r="L217" s="48"/>
      <c r="M217" s="48"/>
      <c r="N217" s="44"/>
    </row>
    <row r="218" spans="8:14" ht="15">
      <c r="H218" s="112"/>
      <c r="L218" s="48"/>
      <c r="M218" s="48"/>
      <c r="N218" s="44"/>
    </row>
    <row r="219" spans="8:14" ht="15">
      <c r="H219" s="112"/>
      <c r="L219" s="48"/>
      <c r="M219" s="48"/>
      <c r="N219" s="44"/>
    </row>
    <row r="220" spans="8:14" ht="15">
      <c r="H220" s="112"/>
      <c r="L220" s="48"/>
      <c r="M220" s="48"/>
      <c r="N220" s="44"/>
    </row>
    <row r="221" spans="8:14" ht="15">
      <c r="H221" s="112"/>
      <c r="L221" s="48"/>
      <c r="M221" s="48"/>
      <c r="N221" s="44"/>
    </row>
    <row r="222" spans="8:14" ht="15">
      <c r="H222" s="112"/>
      <c r="L222" s="48"/>
      <c r="M222" s="48"/>
      <c r="N222" s="44"/>
    </row>
    <row r="223" spans="8:14" ht="15">
      <c r="H223" s="112"/>
      <c r="L223" s="48"/>
      <c r="M223" s="48"/>
      <c r="N223" s="44"/>
    </row>
    <row r="224" spans="8:14" ht="15">
      <c r="H224" s="112"/>
      <c r="L224" s="48"/>
      <c r="M224" s="48"/>
      <c r="N224" s="44"/>
    </row>
    <row r="225" spans="8:14" ht="15">
      <c r="H225" s="112"/>
      <c r="L225" s="48"/>
      <c r="M225" s="48"/>
      <c r="N225" s="44"/>
    </row>
    <row r="226" spans="8:14" ht="15">
      <c r="H226" s="112"/>
      <c r="L226" s="48"/>
      <c r="M226" s="48"/>
      <c r="N226" s="44"/>
    </row>
    <row r="227" spans="8:14" ht="15">
      <c r="H227" s="112"/>
      <c r="L227" s="48"/>
      <c r="M227" s="48"/>
      <c r="N227" s="44"/>
    </row>
    <row r="228" spans="8:14" ht="15">
      <c r="H228" s="112"/>
      <c r="L228" s="48"/>
      <c r="M228" s="48"/>
      <c r="N228" s="44"/>
    </row>
    <row r="229" spans="8:14" ht="15">
      <c r="H229" s="112"/>
      <c r="L229" s="48"/>
      <c r="M229" s="48"/>
      <c r="N229" s="44"/>
    </row>
    <row r="230" spans="8:14" ht="15">
      <c r="H230" s="112"/>
      <c r="L230" s="48"/>
      <c r="M230" s="48"/>
      <c r="N230" s="44"/>
    </row>
    <row r="231" spans="8:14" ht="15">
      <c r="H231" s="112"/>
      <c r="L231" s="48"/>
      <c r="M231" s="48"/>
      <c r="N231" s="44"/>
    </row>
    <row r="232" spans="8:14" ht="15">
      <c r="H232" s="112"/>
      <c r="L232" s="48"/>
      <c r="M232" s="48"/>
      <c r="N232" s="44"/>
    </row>
    <row r="233" spans="8:14" ht="15">
      <c r="H233" s="112"/>
      <c r="L233" s="48"/>
      <c r="M233" s="48"/>
      <c r="N233" s="44"/>
    </row>
    <row r="234" spans="8:14" ht="15">
      <c r="H234" s="112"/>
      <c r="L234" s="48"/>
      <c r="M234" s="48"/>
      <c r="N234" s="44"/>
    </row>
    <row r="235" spans="8:14" ht="15">
      <c r="H235" s="112"/>
      <c r="L235" s="48"/>
      <c r="M235" s="48"/>
      <c r="N235" s="44"/>
    </row>
    <row r="236" spans="8:14" ht="15">
      <c r="H236" s="112"/>
      <c r="L236" s="48"/>
      <c r="M236" s="48"/>
      <c r="N236" s="44"/>
    </row>
    <row r="237" spans="8:14" ht="15">
      <c r="H237" s="112"/>
      <c r="L237" s="48"/>
      <c r="M237" s="48"/>
      <c r="N237" s="44"/>
    </row>
    <row r="238" spans="8:14" ht="15">
      <c r="H238" s="112"/>
      <c r="L238" s="48"/>
      <c r="M238" s="48"/>
      <c r="N238" s="44"/>
    </row>
    <row r="239" spans="8:14" ht="15">
      <c r="H239" s="112"/>
      <c r="L239" s="48"/>
      <c r="M239" s="48"/>
      <c r="N239" s="44"/>
    </row>
    <row r="240" spans="8:14" ht="15">
      <c r="H240" s="112"/>
      <c r="L240" s="48"/>
      <c r="M240" s="48"/>
      <c r="N240" s="44"/>
    </row>
    <row r="241" spans="8:14" ht="15">
      <c r="H241" s="112"/>
      <c r="L241" s="48"/>
      <c r="M241" s="48"/>
      <c r="N241" s="44"/>
    </row>
    <row r="242" spans="8:14" ht="15">
      <c r="H242" s="112"/>
      <c r="L242" s="48"/>
      <c r="M242" s="48"/>
      <c r="N242" s="44"/>
    </row>
    <row r="243" spans="8:14" ht="15">
      <c r="H243" s="112"/>
      <c r="L243" s="48"/>
      <c r="M243" s="48"/>
      <c r="N243" s="44"/>
    </row>
    <row r="244" spans="8:14" ht="15">
      <c r="H244" s="112"/>
      <c r="L244" s="48"/>
      <c r="M244" s="48"/>
      <c r="N244" s="44"/>
    </row>
    <row r="245" ht="15">
      <c r="H245" s="112"/>
    </row>
    <row r="246" ht="15">
      <c r="H246" s="112"/>
    </row>
    <row r="247" ht="15">
      <c r="H247" s="112"/>
    </row>
    <row r="248" ht="15">
      <c r="H248" s="112"/>
    </row>
    <row r="249" ht="15">
      <c r="H249" s="112"/>
    </row>
    <row r="250" ht="15">
      <c r="H250" s="112"/>
    </row>
    <row r="251" ht="15">
      <c r="H251" s="112"/>
    </row>
    <row r="252" ht="15">
      <c r="H252" s="112"/>
    </row>
    <row r="253" ht="15">
      <c r="H253" s="112"/>
    </row>
    <row r="254" ht="15">
      <c r="H254" s="112"/>
    </row>
    <row r="255" ht="15">
      <c r="H255" s="112"/>
    </row>
    <row r="256" ht="15">
      <c r="H256" s="112"/>
    </row>
    <row r="257" ht="15">
      <c r="H257" s="112"/>
    </row>
    <row r="258" ht="15">
      <c r="H258" s="112"/>
    </row>
    <row r="259" ht="15">
      <c r="H259" s="112"/>
    </row>
    <row r="260" ht="15">
      <c r="H260" s="112"/>
    </row>
    <row r="261" ht="15">
      <c r="H261" s="112"/>
    </row>
    <row r="262" ht="15">
      <c r="H262" s="112"/>
    </row>
    <row r="263" ht="15">
      <c r="H263" s="112"/>
    </row>
    <row r="264" ht="15">
      <c r="H264" s="112"/>
    </row>
    <row r="265" ht="15">
      <c r="H265" s="112"/>
    </row>
    <row r="266" ht="15">
      <c r="H266" s="112"/>
    </row>
    <row r="267" ht="15">
      <c r="H267" s="112"/>
    </row>
    <row r="268" ht="15">
      <c r="H268" s="112"/>
    </row>
    <row r="269" ht="15">
      <c r="H269" s="112"/>
    </row>
    <row r="270" ht="15">
      <c r="H270" s="112"/>
    </row>
    <row r="271" ht="15">
      <c r="H271" s="112"/>
    </row>
    <row r="272" ht="15">
      <c r="H272" s="112"/>
    </row>
    <row r="273" ht="15">
      <c r="H273" s="112"/>
    </row>
    <row r="274" ht="15">
      <c r="H274" s="112"/>
    </row>
    <row r="275" ht="15">
      <c r="H275" s="112"/>
    </row>
    <row r="276" ht="15">
      <c r="H276" s="112"/>
    </row>
    <row r="277" ht="15">
      <c r="H277" s="112"/>
    </row>
    <row r="278" ht="15">
      <c r="H278" s="112"/>
    </row>
    <row r="279" ht="15">
      <c r="H279" s="112"/>
    </row>
    <row r="280" ht="15">
      <c r="H280" s="112"/>
    </row>
    <row r="281" ht="15">
      <c r="H281" s="112"/>
    </row>
    <row r="282" ht="15">
      <c r="H282" s="112"/>
    </row>
    <row r="283" ht="15">
      <c r="H283" s="112"/>
    </row>
    <row r="284" ht="15">
      <c r="H284" s="112"/>
    </row>
    <row r="285" ht="15">
      <c r="H285" s="112"/>
    </row>
    <row r="286" ht="15">
      <c r="H286" s="112"/>
    </row>
    <row r="287" ht="15">
      <c r="H287" s="112"/>
    </row>
    <row r="288" ht="15">
      <c r="H288" s="112"/>
    </row>
    <row r="289" ht="15">
      <c r="H289" s="112"/>
    </row>
    <row r="290" ht="15">
      <c r="H290" s="112"/>
    </row>
    <row r="291" ht="15">
      <c r="H291" s="112"/>
    </row>
    <row r="292" ht="15">
      <c r="H292" s="112"/>
    </row>
    <row r="293" ht="15">
      <c r="H293" s="112"/>
    </row>
    <row r="294" ht="15">
      <c r="H294" s="112"/>
    </row>
    <row r="295" ht="15">
      <c r="H295" s="112"/>
    </row>
    <row r="296" ht="15">
      <c r="H296" s="112"/>
    </row>
    <row r="297" ht="15">
      <c r="H297" s="112"/>
    </row>
    <row r="298" ht="15">
      <c r="H298" s="112"/>
    </row>
    <row r="299" ht="15">
      <c r="H299" s="112"/>
    </row>
    <row r="300" ht="15">
      <c r="H300" s="112"/>
    </row>
    <row r="301" ht="15">
      <c r="H301" s="112"/>
    </row>
    <row r="302" ht="15">
      <c r="H302" s="112"/>
    </row>
    <row r="303" ht="15">
      <c r="H303" s="112"/>
    </row>
    <row r="304" ht="15">
      <c r="H304" s="112"/>
    </row>
    <row r="305" ht="15">
      <c r="H305" s="112"/>
    </row>
    <row r="306" ht="15">
      <c r="H306" s="112"/>
    </row>
    <row r="307" ht="15">
      <c r="H307" s="112"/>
    </row>
    <row r="308" ht="15">
      <c r="H308" s="112"/>
    </row>
    <row r="309" ht="15">
      <c r="H309" s="112"/>
    </row>
    <row r="310" ht="15">
      <c r="H310" s="112"/>
    </row>
    <row r="311" ht="15">
      <c r="H311" s="112"/>
    </row>
    <row r="312" ht="15">
      <c r="H312" s="112"/>
    </row>
    <row r="313" ht="15">
      <c r="H313" s="112"/>
    </row>
    <row r="314" ht="15">
      <c r="H314" s="112"/>
    </row>
    <row r="315" ht="15">
      <c r="H315" s="112"/>
    </row>
    <row r="316" ht="15">
      <c r="H316" s="112"/>
    </row>
    <row r="317" ht="15">
      <c r="H317" s="112"/>
    </row>
    <row r="318" ht="15">
      <c r="H318" s="112"/>
    </row>
    <row r="319" ht="15">
      <c r="H319" s="112"/>
    </row>
    <row r="320" ht="15">
      <c r="H320" s="112"/>
    </row>
    <row r="321" ht="15">
      <c r="H321" s="112"/>
    </row>
    <row r="322" ht="15">
      <c r="H322" s="112"/>
    </row>
    <row r="323" ht="15">
      <c r="H323" s="112"/>
    </row>
    <row r="324" ht="15">
      <c r="H324" s="112"/>
    </row>
    <row r="325" ht="15">
      <c r="H325" s="112"/>
    </row>
    <row r="326" ht="15">
      <c r="H326" s="112"/>
    </row>
    <row r="327" ht="15">
      <c r="H327" s="112"/>
    </row>
    <row r="328" ht="15">
      <c r="H328" s="112"/>
    </row>
    <row r="329" ht="15">
      <c r="H329" s="112"/>
    </row>
    <row r="330" ht="15">
      <c r="H330" s="112"/>
    </row>
    <row r="331" ht="15">
      <c r="H331" s="112"/>
    </row>
    <row r="332" ht="15">
      <c r="H332" s="112"/>
    </row>
    <row r="333" ht="15">
      <c r="H333" s="112"/>
    </row>
    <row r="334" ht="15">
      <c r="H334" s="112"/>
    </row>
    <row r="335" ht="15">
      <c r="H335" s="112"/>
    </row>
    <row r="336" ht="15">
      <c r="H336" s="112"/>
    </row>
    <row r="337" ht="15">
      <c r="H337" s="112"/>
    </row>
    <row r="338" ht="15">
      <c r="H338" s="112"/>
    </row>
    <row r="339" ht="15">
      <c r="H339" s="112"/>
    </row>
    <row r="340" ht="15">
      <c r="H340" s="112"/>
    </row>
    <row r="341" ht="15">
      <c r="H341" s="112"/>
    </row>
    <row r="342" ht="15">
      <c r="H342" s="112"/>
    </row>
    <row r="343" ht="15">
      <c r="H343" s="112"/>
    </row>
    <row r="344" ht="15">
      <c r="H344" s="112"/>
    </row>
    <row r="345" ht="15">
      <c r="H345" s="112"/>
    </row>
    <row r="346" ht="15">
      <c r="H346" s="112"/>
    </row>
    <row r="347" ht="15">
      <c r="H347" s="112"/>
    </row>
    <row r="348" ht="15">
      <c r="H348" s="112"/>
    </row>
    <row r="349" ht="15">
      <c r="H349" s="112"/>
    </row>
    <row r="350" ht="15">
      <c r="H350" s="112"/>
    </row>
    <row r="351" ht="15">
      <c r="H351" s="112"/>
    </row>
    <row r="352" ht="15">
      <c r="H352" s="112"/>
    </row>
    <row r="353" ht="15">
      <c r="H353" s="112"/>
    </row>
    <row r="354" ht="15">
      <c r="H354" s="112"/>
    </row>
    <row r="355" ht="15">
      <c r="H355" s="112"/>
    </row>
    <row r="356" ht="15">
      <c r="H356" s="112"/>
    </row>
    <row r="357" ht="15">
      <c r="H357" s="112"/>
    </row>
    <row r="358" ht="15">
      <c r="H358" s="112"/>
    </row>
    <row r="359" ht="15">
      <c r="H359" s="112"/>
    </row>
    <row r="360" ht="15">
      <c r="H360" s="112"/>
    </row>
    <row r="361" ht="15">
      <c r="H361" s="112"/>
    </row>
    <row r="362" ht="15">
      <c r="H362" s="112"/>
    </row>
    <row r="363" ht="15">
      <c r="H363" s="112"/>
    </row>
    <row r="364" ht="15">
      <c r="H364" s="112"/>
    </row>
    <row r="365" ht="15">
      <c r="H365" s="112"/>
    </row>
    <row r="366" ht="15">
      <c r="H366" s="112"/>
    </row>
    <row r="367" ht="15">
      <c r="H367" s="112"/>
    </row>
    <row r="368" ht="15">
      <c r="H368" s="112"/>
    </row>
    <row r="369" ht="15">
      <c r="H369" s="112"/>
    </row>
    <row r="370" ht="15">
      <c r="H370" s="112"/>
    </row>
    <row r="371" ht="15">
      <c r="H371" s="112"/>
    </row>
    <row r="372" ht="15">
      <c r="H372" s="112"/>
    </row>
    <row r="373" ht="15">
      <c r="H373" s="112"/>
    </row>
    <row r="374" ht="15">
      <c r="H374" s="112"/>
    </row>
    <row r="375" ht="15">
      <c r="H375" s="112"/>
    </row>
    <row r="376" ht="15">
      <c r="H376" s="112"/>
    </row>
    <row r="377" ht="15">
      <c r="H377" s="112"/>
    </row>
    <row r="378" ht="15">
      <c r="H378" s="112"/>
    </row>
    <row r="379" ht="15">
      <c r="H379" s="112"/>
    </row>
    <row r="380" ht="15">
      <c r="H380" s="112"/>
    </row>
    <row r="381" ht="15">
      <c r="H381" s="112"/>
    </row>
    <row r="382" ht="15">
      <c r="H382" s="112"/>
    </row>
    <row r="383" ht="15">
      <c r="H383" s="112"/>
    </row>
    <row r="384" ht="15">
      <c r="H384" s="112"/>
    </row>
    <row r="385" ht="15">
      <c r="H385" s="112"/>
    </row>
    <row r="386" ht="15">
      <c r="H386" s="112"/>
    </row>
    <row r="387" ht="15">
      <c r="H387" s="112"/>
    </row>
    <row r="388" ht="15">
      <c r="H388" s="112"/>
    </row>
    <row r="389" ht="15">
      <c r="H389" s="112"/>
    </row>
    <row r="390" ht="15">
      <c r="H390" s="112"/>
    </row>
    <row r="391" ht="15">
      <c r="H391" s="112"/>
    </row>
    <row r="392" ht="15">
      <c r="H392" s="112"/>
    </row>
    <row r="393" ht="15">
      <c r="H393" s="112"/>
    </row>
    <row r="394" ht="15">
      <c r="H394" s="112"/>
    </row>
    <row r="395" ht="15">
      <c r="H395" s="112"/>
    </row>
    <row r="396" ht="15">
      <c r="H396" s="112"/>
    </row>
    <row r="397" ht="15">
      <c r="H397" s="112"/>
    </row>
    <row r="398" ht="15">
      <c r="H398" s="112"/>
    </row>
    <row r="399" ht="15">
      <c r="H399" s="112"/>
    </row>
    <row r="400" ht="15">
      <c r="H400" s="112"/>
    </row>
    <row r="401" ht="15">
      <c r="H401" s="112"/>
    </row>
    <row r="402" ht="15">
      <c r="H402" s="112"/>
    </row>
    <row r="403" ht="15">
      <c r="H403" s="112"/>
    </row>
    <row r="404" ht="15">
      <c r="H404" s="112"/>
    </row>
    <row r="405" ht="15">
      <c r="H405" s="112"/>
    </row>
    <row r="406" ht="15">
      <c r="H406" s="112"/>
    </row>
    <row r="407" ht="15">
      <c r="H407" s="112"/>
    </row>
    <row r="408" ht="15">
      <c r="H408" s="112"/>
    </row>
    <row r="409" ht="15">
      <c r="H409" s="112"/>
    </row>
    <row r="410" ht="15">
      <c r="H410" s="112"/>
    </row>
    <row r="411" ht="15">
      <c r="H411" s="112"/>
    </row>
    <row r="412" ht="15">
      <c r="H412" s="112"/>
    </row>
    <row r="413" ht="15">
      <c r="H413" s="112"/>
    </row>
    <row r="414" ht="15">
      <c r="H414" s="112"/>
    </row>
    <row r="415" ht="15">
      <c r="H415" s="112"/>
    </row>
    <row r="416" ht="15">
      <c r="H416" s="112"/>
    </row>
    <row r="417" ht="15">
      <c r="H417" s="112"/>
    </row>
    <row r="418" ht="15">
      <c r="H418" s="112"/>
    </row>
    <row r="419" ht="15">
      <c r="H419" s="112"/>
    </row>
    <row r="420" ht="15">
      <c r="H420" s="112"/>
    </row>
    <row r="421" ht="15">
      <c r="H421" s="112"/>
    </row>
    <row r="422" ht="15">
      <c r="H422" s="112"/>
    </row>
    <row r="423" ht="15">
      <c r="H423" s="112"/>
    </row>
    <row r="424" ht="15">
      <c r="H424" s="112"/>
    </row>
    <row r="425" ht="15">
      <c r="H425" s="112"/>
    </row>
    <row r="426" ht="15">
      <c r="H426" s="112"/>
    </row>
    <row r="427" ht="15">
      <c r="H427" s="112"/>
    </row>
    <row r="428" ht="15">
      <c r="H428" s="112"/>
    </row>
    <row r="429" ht="15">
      <c r="H429" s="112"/>
    </row>
    <row r="430" ht="15">
      <c r="H430" s="112"/>
    </row>
    <row r="431" ht="15">
      <c r="H431" s="112"/>
    </row>
    <row r="432" ht="15">
      <c r="H432" s="112"/>
    </row>
    <row r="433" ht="15">
      <c r="H433" s="112"/>
    </row>
    <row r="434" ht="15">
      <c r="H434" s="112"/>
    </row>
    <row r="435" ht="15">
      <c r="H435" s="112"/>
    </row>
    <row r="436" ht="15">
      <c r="H436" s="112"/>
    </row>
    <row r="437" ht="15">
      <c r="H437" s="112"/>
    </row>
    <row r="438" ht="15">
      <c r="H438" s="112"/>
    </row>
    <row r="439" ht="15">
      <c r="H439" s="112"/>
    </row>
    <row r="440" ht="15">
      <c r="H440" s="112"/>
    </row>
    <row r="441" ht="15">
      <c r="H441" s="112"/>
    </row>
    <row r="442" ht="15">
      <c r="H442" s="112"/>
    </row>
    <row r="443" ht="15">
      <c r="H443" s="112"/>
    </row>
    <row r="444" ht="15">
      <c r="H444" s="112"/>
    </row>
    <row r="445" ht="15">
      <c r="H445" s="112"/>
    </row>
    <row r="446" ht="15">
      <c r="H446" s="112"/>
    </row>
    <row r="447" ht="15">
      <c r="H447" s="112"/>
    </row>
    <row r="448" ht="15">
      <c r="H448" s="112"/>
    </row>
    <row r="449" ht="15">
      <c r="H449" s="112"/>
    </row>
    <row r="450" ht="15">
      <c r="H450" s="112"/>
    </row>
    <row r="451" ht="15">
      <c r="H451" s="112"/>
    </row>
    <row r="452" ht="15">
      <c r="H452" s="112"/>
    </row>
    <row r="453" ht="15">
      <c r="H453" s="112"/>
    </row>
    <row r="454" ht="15">
      <c r="H454" s="112"/>
    </row>
    <row r="455" ht="15">
      <c r="H455" s="112"/>
    </row>
    <row r="456" ht="15">
      <c r="H456" s="112"/>
    </row>
    <row r="457" ht="15">
      <c r="H457" s="112"/>
    </row>
    <row r="458" ht="15">
      <c r="H458" s="112"/>
    </row>
    <row r="459" ht="15">
      <c r="H459" s="112"/>
    </row>
    <row r="460" ht="15">
      <c r="H460" s="112"/>
    </row>
    <row r="461" ht="15">
      <c r="H461" s="112"/>
    </row>
    <row r="462" ht="15">
      <c r="H462" s="112"/>
    </row>
    <row r="463" ht="15">
      <c r="H463" s="112"/>
    </row>
    <row r="464" ht="15">
      <c r="H464" s="112"/>
    </row>
    <row r="465" ht="15">
      <c r="H465" s="112"/>
    </row>
    <row r="466" ht="15">
      <c r="H466" s="112"/>
    </row>
    <row r="467" ht="15">
      <c r="H467" s="112"/>
    </row>
    <row r="468" ht="15">
      <c r="H468" s="112"/>
    </row>
    <row r="469" ht="15">
      <c r="H469" s="112"/>
    </row>
    <row r="470" ht="15">
      <c r="H470" s="112"/>
    </row>
    <row r="471" ht="15">
      <c r="H471" s="112"/>
    </row>
    <row r="472" ht="15">
      <c r="H472" s="112"/>
    </row>
    <row r="473" ht="15">
      <c r="H473" s="112"/>
    </row>
    <row r="474" ht="15">
      <c r="H474" s="112"/>
    </row>
    <row r="475" ht="15">
      <c r="H475" s="112"/>
    </row>
    <row r="476" ht="15">
      <c r="H476" s="112"/>
    </row>
    <row r="477" ht="15">
      <c r="H477" s="112"/>
    </row>
    <row r="478" ht="15">
      <c r="H478" s="112"/>
    </row>
    <row r="479" ht="15">
      <c r="H479" s="112"/>
    </row>
    <row r="480" ht="15">
      <c r="H480" s="112"/>
    </row>
    <row r="481" ht="15">
      <c r="H481" s="112"/>
    </row>
    <row r="482" ht="15">
      <c r="H482" s="112"/>
    </row>
    <row r="483" ht="15">
      <c r="H483" s="112"/>
    </row>
    <row r="484" ht="15">
      <c r="H484" s="112"/>
    </row>
    <row r="485" ht="15">
      <c r="H485" s="112"/>
    </row>
    <row r="486" ht="15">
      <c r="H486" s="112"/>
    </row>
    <row r="487" ht="15">
      <c r="H487" s="112"/>
    </row>
    <row r="488" ht="15">
      <c r="H488" s="112"/>
    </row>
    <row r="489" ht="15">
      <c r="H489" s="112"/>
    </row>
    <row r="490" ht="15">
      <c r="H490" s="112"/>
    </row>
    <row r="491" ht="15">
      <c r="H491" s="112"/>
    </row>
    <row r="492" ht="15">
      <c r="H492" s="112"/>
    </row>
    <row r="493" ht="15">
      <c r="H493" s="112"/>
    </row>
    <row r="494" ht="15">
      <c r="H494" s="112"/>
    </row>
    <row r="495" ht="15">
      <c r="H495" s="112"/>
    </row>
    <row r="496" ht="15">
      <c r="H496" s="112"/>
    </row>
    <row r="497" ht="15">
      <c r="H497" s="112"/>
    </row>
    <row r="498" ht="15">
      <c r="H498" s="112"/>
    </row>
    <row r="499" ht="15">
      <c r="H499" s="112"/>
    </row>
    <row r="500" ht="15">
      <c r="H500" s="112"/>
    </row>
    <row r="501" ht="15">
      <c r="H501" s="112"/>
    </row>
    <row r="502" ht="15">
      <c r="H502" s="112"/>
    </row>
    <row r="503" ht="15">
      <c r="H503" s="112"/>
    </row>
    <row r="504" ht="15">
      <c r="H504" s="112"/>
    </row>
    <row r="505" ht="15">
      <c r="H505" s="112"/>
    </row>
    <row r="506" ht="15">
      <c r="H506" s="112"/>
    </row>
    <row r="507" ht="15">
      <c r="H507" s="112"/>
    </row>
    <row r="508" ht="15">
      <c r="H508" s="112"/>
    </row>
    <row r="509" ht="15">
      <c r="H509" s="112"/>
    </row>
    <row r="510" ht="15">
      <c r="H510" s="112"/>
    </row>
    <row r="511" ht="15">
      <c r="H511" s="112"/>
    </row>
    <row r="512" ht="15">
      <c r="H512" s="112"/>
    </row>
    <row r="513" ht="15">
      <c r="H513" s="112"/>
    </row>
    <row r="514" ht="15">
      <c r="H514" s="112"/>
    </row>
    <row r="515" ht="15">
      <c r="H515" s="112"/>
    </row>
    <row r="516" ht="15">
      <c r="H516" s="112"/>
    </row>
    <row r="517" ht="15">
      <c r="H517" s="112"/>
    </row>
    <row r="518" ht="15">
      <c r="H518" s="112"/>
    </row>
    <row r="519" ht="15">
      <c r="H519" s="112"/>
    </row>
    <row r="520" ht="15">
      <c r="H520" s="112"/>
    </row>
    <row r="521" ht="15">
      <c r="H521" s="112"/>
    </row>
    <row r="522" ht="15">
      <c r="H522" s="112"/>
    </row>
    <row r="523" ht="15">
      <c r="H523" s="112"/>
    </row>
    <row r="524" ht="15">
      <c r="H524" s="112"/>
    </row>
    <row r="525" ht="15">
      <c r="H525" s="112"/>
    </row>
    <row r="526" ht="15">
      <c r="H526" s="112"/>
    </row>
    <row r="527" ht="15">
      <c r="H527" s="112"/>
    </row>
    <row r="528" ht="15">
      <c r="H528" s="112"/>
    </row>
    <row r="529" ht="15">
      <c r="H529" s="112"/>
    </row>
    <row r="530" ht="15">
      <c r="H530" s="112"/>
    </row>
    <row r="531" ht="15">
      <c r="H531" s="112"/>
    </row>
    <row r="532" ht="15">
      <c r="H532" s="112"/>
    </row>
    <row r="533" ht="15">
      <c r="H533" s="112"/>
    </row>
    <row r="534" ht="15">
      <c r="H534" s="112"/>
    </row>
    <row r="535" ht="15">
      <c r="H535" s="112"/>
    </row>
    <row r="536" ht="15">
      <c r="H536" s="112"/>
    </row>
    <row r="537" ht="15">
      <c r="H537" s="112"/>
    </row>
    <row r="538" ht="15">
      <c r="H538" s="112"/>
    </row>
    <row r="539" ht="15">
      <c r="H539" s="112"/>
    </row>
    <row r="540" ht="15">
      <c r="H540" s="112"/>
    </row>
    <row r="541" ht="15">
      <c r="H541" s="112"/>
    </row>
    <row r="542" ht="15">
      <c r="H542" s="112"/>
    </row>
    <row r="543" ht="15">
      <c r="H543" s="112"/>
    </row>
    <row r="544" ht="15">
      <c r="H544" s="112"/>
    </row>
    <row r="545" ht="15">
      <c r="H545" s="112"/>
    </row>
    <row r="546" ht="15">
      <c r="H546" s="112"/>
    </row>
    <row r="547" ht="15">
      <c r="H547" s="112"/>
    </row>
    <row r="548" ht="15">
      <c r="H548" s="112"/>
    </row>
    <row r="549" ht="15">
      <c r="H549" s="112"/>
    </row>
    <row r="550" ht="15">
      <c r="H550" s="112"/>
    </row>
    <row r="551" ht="15">
      <c r="H551" s="112"/>
    </row>
    <row r="552" ht="15">
      <c r="H552" s="112"/>
    </row>
    <row r="553" ht="15">
      <c r="H553" s="112"/>
    </row>
    <row r="554" ht="15">
      <c r="H554" s="112"/>
    </row>
    <row r="555" ht="15">
      <c r="H555" s="112"/>
    </row>
    <row r="556" ht="15">
      <c r="H556" s="112"/>
    </row>
    <row r="557" ht="15">
      <c r="H557" s="112"/>
    </row>
    <row r="558" ht="15">
      <c r="H558" s="112"/>
    </row>
    <row r="559" ht="15">
      <c r="H559" s="112"/>
    </row>
    <row r="560" ht="15">
      <c r="H560" s="112"/>
    </row>
    <row r="561" ht="15">
      <c r="H561" s="112"/>
    </row>
    <row r="562" ht="15">
      <c r="H562" s="112"/>
    </row>
    <row r="563" ht="15">
      <c r="H563" s="112"/>
    </row>
    <row r="564" ht="15">
      <c r="H564" s="112"/>
    </row>
    <row r="565" ht="15">
      <c r="H565" s="112"/>
    </row>
    <row r="566" ht="15">
      <c r="H566" s="112"/>
    </row>
    <row r="567" ht="15">
      <c r="H567" s="112"/>
    </row>
    <row r="568" ht="15">
      <c r="H568" s="112"/>
    </row>
    <row r="569" ht="15">
      <c r="H569" s="112"/>
    </row>
    <row r="570" ht="15">
      <c r="H570" s="112"/>
    </row>
    <row r="571" ht="15">
      <c r="H571" s="112"/>
    </row>
    <row r="572" ht="15">
      <c r="H572" s="112"/>
    </row>
    <row r="573" ht="15">
      <c r="H573" s="112"/>
    </row>
    <row r="574" ht="15">
      <c r="H574" s="112"/>
    </row>
    <row r="575" ht="15">
      <c r="H575" s="112"/>
    </row>
    <row r="576" ht="15">
      <c r="H576" s="112"/>
    </row>
    <row r="577" ht="15">
      <c r="H577" s="112"/>
    </row>
    <row r="578" ht="15">
      <c r="H578" s="112"/>
    </row>
    <row r="579" ht="15">
      <c r="H579" s="112"/>
    </row>
    <row r="580" ht="15">
      <c r="H580" s="112"/>
    </row>
    <row r="581" ht="15">
      <c r="H581" s="112"/>
    </row>
    <row r="582" ht="15">
      <c r="H582" s="112"/>
    </row>
    <row r="583" ht="15">
      <c r="H583" s="112"/>
    </row>
    <row r="584" ht="15">
      <c r="H584" s="112"/>
    </row>
    <row r="585" ht="15">
      <c r="H585" s="112"/>
    </row>
    <row r="586" ht="15">
      <c r="H586" s="112"/>
    </row>
    <row r="587" ht="15">
      <c r="H587" s="112"/>
    </row>
    <row r="588" ht="15">
      <c r="H588" s="112"/>
    </row>
    <row r="589" ht="15">
      <c r="H589" s="112"/>
    </row>
    <row r="590" ht="15">
      <c r="H590" s="112"/>
    </row>
    <row r="591" ht="15">
      <c r="H591" s="112"/>
    </row>
    <row r="592" ht="15">
      <c r="H592" s="112"/>
    </row>
  </sheetData>
  <sheetProtection/>
  <mergeCells count="24">
    <mergeCell ref="E2:K2"/>
    <mergeCell ref="F6:F7"/>
    <mergeCell ref="G6:G7"/>
    <mergeCell ref="F69:F75"/>
    <mergeCell ref="F44:F45"/>
    <mergeCell ref="F46:F47"/>
    <mergeCell ref="H6:H7"/>
    <mergeCell ref="A6:D6"/>
    <mergeCell ref="F42:F43"/>
    <mergeCell ref="F8:F12"/>
    <mergeCell ref="F13:F41"/>
    <mergeCell ref="F48:F49"/>
    <mergeCell ref="F92:F99"/>
    <mergeCell ref="F88:F91"/>
    <mergeCell ref="L6:L7"/>
    <mergeCell ref="M6:M7"/>
    <mergeCell ref="F108:F109"/>
    <mergeCell ref="F76:F82"/>
    <mergeCell ref="F83:F87"/>
    <mergeCell ref="F100:F105"/>
    <mergeCell ref="F106:F107"/>
    <mergeCell ref="F50:F59"/>
    <mergeCell ref="F60:F68"/>
    <mergeCell ref="I6:K6"/>
  </mergeCells>
  <printOptions horizontalCentered="1"/>
  <pageMargins left="0.7480314960629921" right="0.7480314960629921" top="0.984251968503937" bottom="0.5905511811023623" header="0.5118110236220472" footer="0.5118110236220472"/>
  <pageSetup fitToHeight="0" fitToWidth="1" horizontalDpi="600" verticalDpi="600" orientation="portrait" paperSize="8" scale="93" r:id="rId1"/>
  <rowBreaks count="1" manualBreakCount="1"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Zugloi 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baranyai.zsolt</dc:creator>
  <cp:keywords/>
  <dc:description/>
  <cp:lastModifiedBy>Pfeifenróth Noémi</cp:lastModifiedBy>
  <cp:lastPrinted>2015-03-24T08:54:33Z</cp:lastPrinted>
  <dcterms:created xsi:type="dcterms:W3CDTF">2012-12-12T08:14:10Z</dcterms:created>
  <dcterms:modified xsi:type="dcterms:W3CDTF">2015-03-24T09:01:46Z</dcterms:modified>
  <cp:category/>
  <cp:version/>
  <cp:contentType/>
  <cp:contentStatus/>
</cp:coreProperties>
</file>