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tabRatio="566" firstSheet="2" activeTab="0"/>
  </bookViews>
  <sheets>
    <sheet name="KIADÁSOK_BEVÉTELEK kerület össz" sheetId="1" r:id="rId1"/>
    <sheet name="KIADÁSOK_BEVÉTELEK intézményenk" sheetId="2" r:id="rId2"/>
    <sheet name="Munka1" sheetId="3" r:id="rId3"/>
  </sheets>
  <definedNames>
    <definedName name="_xlnm.Print_Titles" localSheetId="1">'KIADÁSOK_BEVÉTELEK intézményenk'!$A:$C</definedName>
    <definedName name="_xlnm.Print_Titles" localSheetId="0">'KIADÁSOK_BEVÉTELEK kerület össz'!$A:$C</definedName>
    <definedName name="_xlnm.Print_Area" localSheetId="1">'KIADÁSOK_BEVÉTELEK intézményenk'!$M$1:$IR$77</definedName>
    <definedName name="_xlnm.Print_Area" localSheetId="0">'KIADÁSOK_BEVÉTELEK kerület össz'!$A$1:$L$94</definedName>
  </definedNames>
  <calcPr fullCalcOnLoad="1"/>
</workbook>
</file>

<file path=xl/sharedStrings.xml><?xml version="1.0" encoding="utf-8"?>
<sst xmlns="http://schemas.openxmlformats.org/spreadsheetml/2006/main" count="714" uniqueCount="206">
  <si>
    <t>Dologi kiadások</t>
  </si>
  <si>
    <t>KIADÁSOK</t>
  </si>
  <si>
    <t>BEVÉTELEK</t>
  </si>
  <si>
    <t>Ellátottak pénzbeli juttatásai</t>
  </si>
  <si>
    <t>BEVÉTELEK MINDÖSSZESEN</t>
  </si>
  <si>
    <t>Egyéb működési célú kiadások</t>
  </si>
  <si>
    <t>KIADÁSOK MINDÖSSZESEN</t>
  </si>
  <si>
    <t>Személyi juttatások</t>
  </si>
  <si>
    <t>Munkaadókat terhelő járulékok és szociális hozzájár. adó</t>
  </si>
  <si>
    <t>elvonások és befizetések</t>
  </si>
  <si>
    <t>tartalékok</t>
  </si>
  <si>
    <t>Beruházások</t>
  </si>
  <si>
    <t>Felújítások</t>
  </si>
  <si>
    <t>Egyéb felhalmozási célú kiadások</t>
  </si>
  <si>
    <t>Finanszírozási kiadások</t>
  </si>
  <si>
    <t>elvonások és befizetések bevételei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</si>
  <si>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</si>
  <si>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</si>
  <si>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</si>
  <si>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</si>
  <si>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</si>
  <si>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</si>
  <si>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Működési kiadások összesen (1+…+5)</t>
  </si>
  <si>
    <t>hitelek, kölcsönök törlesztése</t>
  </si>
  <si>
    <t>értékpapírok vásárlása</t>
  </si>
  <si>
    <t>pénzeszközök betétként való elhelyezése</t>
  </si>
  <si>
    <t>helyi önkormányzatok működési támogatásai</t>
  </si>
  <si>
    <t>helyi önkormányzatok felhalmozási támogatásai</t>
  </si>
  <si>
    <t>adók (helyi, kp-i átengedett)</t>
  </si>
  <si>
    <t>egyéb közhatalmi bev. (bírság, igazg. szolg. díj, stb.)</t>
  </si>
  <si>
    <t>KÖLTSÉGVETÉSI KIADÁSOK ÖSSZESEN</t>
  </si>
  <si>
    <t>FINANSZÍROZÁSI KIADÁSOK ÖSSZESEN</t>
  </si>
  <si>
    <t>értékpapírok kibocsátása, beváltása, értékesítése</t>
  </si>
  <si>
    <t>előző évek kv-i maradványának igénybevétele</t>
  </si>
  <si>
    <t>FINANSZÍROZÁSI BEVÉTELEK ÖSSZESEN</t>
  </si>
  <si>
    <t>KÖLTSÉGVETÉSI BEVÉTELEK ÖSSZESEN</t>
  </si>
  <si>
    <t>betét megszüntetése, visszautalása</t>
  </si>
  <si>
    <t>államháztartáson belüli megelőlegezések visszafizetése</t>
  </si>
  <si>
    <t>INTÉMZÉNY MEGNEVEZÉSE</t>
  </si>
  <si>
    <t>ELŐIRÁNYZATOK MEGNEVEZÉSE</t>
  </si>
  <si>
    <t>ZUGLÓI EGÉSZSÉGÜGYI SZOLGÁLAT</t>
  </si>
  <si>
    <t>ZUGLÓI INTÉZMÉNYGAZDÁLKODÁSI KÖZPONT</t>
  </si>
  <si>
    <t>ZUGLÓI ÖNKORMÁNYZATI RENDÉSZET</t>
  </si>
  <si>
    <t>ZUGLÓI EGYESÍTETT BÖLCSŐDÉK</t>
  </si>
  <si>
    <t>ZUGLÓI CSALÁD- ÉS GYERMEKJÓLÉTI KÖZPONT</t>
  </si>
  <si>
    <t>ZUGLÓI SZOCIÁLIS SZOLGÁLTATÓ KÖZPONT</t>
  </si>
  <si>
    <t>ZUGLÓI BÓBITA ÓVODA</t>
  </si>
  <si>
    <t>ZUGLÓI CSEPEREDŐ ÓVODA</t>
  </si>
  <si>
    <t>ZUGLÓI CSICSERGŐ ÓVODA</t>
  </si>
  <si>
    <t>ZUGLÓI NAPKÖZIOTTHONOS ÓVODA</t>
  </si>
  <si>
    <t>ZUGLÓI HERMINKA ÓVODA</t>
  </si>
  <si>
    <t>ZUGLÓI HÉTSZÍNVIRÁG ÓVODA</t>
  </si>
  <si>
    <t>ZUGLÓI JÁTÉKSZÍN ÓVODA</t>
  </si>
  <si>
    <t>ZUGLÓI KERÉKGYÁRTÓ ÓVODA</t>
  </si>
  <si>
    <t>ZUGLÓI KINCSKERESŐ ÓVODA</t>
  </si>
  <si>
    <t>ZUGLÓI MÁLYVA ÓVODA</t>
  </si>
  <si>
    <t>ZUGLÓI MESEHÁZ ÓVODA</t>
  </si>
  <si>
    <t>ZUGLÓI MÓKAVÁR ÓVODA</t>
  </si>
  <si>
    <t>ZUGLÓI NAPRAFORGÓ ÓVODA</t>
  </si>
  <si>
    <t>ZUGLÓI NAPSUGÁR ÓVODA</t>
  </si>
  <si>
    <t>ZUGLÓI NARANCS ÓVODA</t>
  </si>
  <si>
    <t>ZUGLÓI ÓPERENCIÁS ÓVODA</t>
  </si>
  <si>
    <t>ZUGLÓI ÖRÖKZÖLD ÓVODA</t>
  </si>
  <si>
    <t>ZUGLÓI PÖTTÖMPARK ÓVODA</t>
  </si>
  <si>
    <t>ZUGLÓI RÓZSAVÁR ÓVODA</t>
  </si>
  <si>
    <t>ZUGLÓI TIHANY ÓVODA</t>
  </si>
  <si>
    <t>ZUGLÓI TÜCSÖKTANYA ÓVODA</t>
  </si>
  <si>
    <t>ZUGLÓI TÜNDÉRKERT ÓVODA</t>
  </si>
  <si>
    <t>ZUGLÓI ZÖLD LURKÓK ÓVODA</t>
  </si>
  <si>
    <t>ZUGLÓI APRÓFALVA ÓVODA</t>
  </si>
  <si>
    <t>BUDAPEST FŐVÁROS XIV. KERÜLET ZUGLÓ ÖNKORMÁNYZATA</t>
  </si>
  <si>
    <t>BUDAPEST FŐVÁROS XIV. KERÜLET ZUGLÓI POLGÁRMESTERI HIVATAL</t>
  </si>
  <si>
    <t>KERÜLET ÖSSZESEN (KONSZOLIDÁLT)</t>
  </si>
  <si>
    <t>irányító szervi támogatás folyósítása (kerület összesenből kihagyva duplázódás miatt-konszolidálás)</t>
  </si>
  <si>
    <t>irányító szervi támogatás (kerület összesenből kihagyva duplázódás miatt-konszolidálás)</t>
  </si>
  <si>
    <t>helyi önkormányzatok előző évi elszámolásából  származó kiadások</t>
  </si>
  <si>
    <t>SZOCIÁLIS ÁGAZAT ÖSSZESEN</t>
  </si>
  <si>
    <t>ÓVODÁK ÖSSZESEN</t>
  </si>
  <si>
    <t>hitelek, kölcsönök felvétele (likvid hitel)</t>
  </si>
  <si>
    <t>összes bevétel-működési kiadások</t>
  </si>
  <si>
    <t>kötelező</t>
  </si>
  <si>
    <t>adatok eFt-ban</t>
  </si>
  <si>
    <t>ELLENŐRZÉS</t>
  </si>
  <si>
    <t>Költségvetési egyenleg</t>
  </si>
  <si>
    <t>Működési egyenleg (finanszírozási műveletekkel  együtt)</t>
  </si>
  <si>
    <t>Felhalmozási egyenleg (finanszírozási műveletekkel  együtt)</t>
  </si>
  <si>
    <t>2. Cím</t>
  </si>
  <si>
    <t>3. Cím</t>
  </si>
  <si>
    <t>4. Cím</t>
  </si>
  <si>
    <t>5. Cím</t>
  </si>
  <si>
    <t>6. Cím</t>
  </si>
  <si>
    <t>7. Cím</t>
  </si>
  <si>
    <t>8. Cím</t>
  </si>
  <si>
    <t>9. Cím</t>
  </si>
  <si>
    <t>10. Cím</t>
  </si>
  <si>
    <t>11. Cím</t>
  </si>
  <si>
    <t>12. Cím</t>
  </si>
  <si>
    <t>13. Cím</t>
  </si>
  <si>
    <t>14. Cím</t>
  </si>
  <si>
    <t>15. Cím</t>
  </si>
  <si>
    <t>16. Cím</t>
  </si>
  <si>
    <t>17. Cím</t>
  </si>
  <si>
    <t>18. Cím</t>
  </si>
  <si>
    <t>19. Cím</t>
  </si>
  <si>
    <t>20. Cím</t>
  </si>
  <si>
    <t>21. Cím</t>
  </si>
  <si>
    <t>22. Cím</t>
  </si>
  <si>
    <t>23. Cím</t>
  </si>
  <si>
    <t>24. Cím</t>
  </si>
  <si>
    <t>25. Cím</t>
  </si>
  <si>
    <t>26. Cím</t>
  </si>
  <si>
    <t>27. Cím</t>
  </si>
  <si>
    <t>28. Cím</t>
  </si>
  <si>
    <t>29. Cím</t>
  </si>
  <si>
    <t>30. Cím</t>
  </si>
  <si>
    <t>31. Cím</t>
  </si>
  <si>
    <t>32. Cím</t>
  </si>
  <si>
    <t>33. Cím</t>
  </si>
  <si>
    <t>1. Cím</t>
  </si>
  <si>
    <t>Irányítószervi támogatás összesen:</t>
  </si>
  <si>
    <t xml:space="preserve"> - irányítószervi támogatásból állami  támogatás</t>
  </si>
  <si>
    <t xml:space="preserve"> - irányítószervi támogatásból önkormányzati támogatás</t>
  </si>
  <si>
    <t>bevétel kiadás viszonya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</si>
  <si>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</si>
  <si>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</si>
  <si>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</si>
  <si>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</si>
  <si>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</si>
  <si>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</si>
  <si>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</si>
  <si>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</si>
  <si>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</si>
  <si>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</si>
  <si>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</si>
  <si>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a)</t>
  </si>
  <si>
    <t>b)</t>
  </si>
  <si>
    <t>c)</t>
  </si>
  <si>
    <t>d)</t>
  </si>
  <si>
    <t>e)</t>
  </si>
  <si>
    <t>f)</t>
  </si>
  <si>
    <t>önként vállalt</t>
  </si>
  <si>
    <t>állam-           igazgatási</t>
  </si>
  <si>
    <t>Működési bevételek összesen (1+2+3+4)</t>
  </si>
  <si>
    <t>Felhalmozási bevételek összesen (6+7+8)</t>
  </si>
  <si>
    <t>Felhalmozási kiadások összesen (7+8+9)</t>
  </si>
  <si>
    <t>2. melléklet  a 11/2018. (III.16) önkormányzati rendelethez</t>
  </si>
  <si>
    <t>Budapest Főváros XIV. Kerület Zugló Önkormányzata 2018. évi bevételei</t>
  </si>
  <si>
    <t xml:space="preserve">
Budapest Főváros XIV. Kerület Zugló Önkormányzata 
2018. évi bevételei és kiadásai intézményenként</t>
  </si>
  <si>
    <t>2018. évi módosított előirányzat</t>
  </si>
  <si>
    <t>3. melléklet  a 11/2018. (III.16) önkormányzati rendelethez</t>
  </si>
  <si>
    <t>Budapest Főváros XIV. Kerület Zugló Önkormányzata 2018. évi kiadásai</t>
  </si>
  <si>
    <t>3/4. melléklet  a ….../2018. (          ) önkormányzati rendelethez</t>
  </si>
  <si>
    <t>4/4. melléklet  a 11/2018. (III.16) önkormányzati rendelethez</t>
  </si>
  <si>
    <t>Működési célú támogatások államháztartáson belülről</t>
  </si>
  <si>
    <t>Működési célú támogatások államháztartáson  belülről</t>
  </si>
  <si>
    <t>visszatér. tám., kölcs. visszatérülése, igénybevétele államháztartáson  belül</t>
  </si>
  <si>
    <t>egyéb támogatások bevételei államháztartáson  belül</t>
  </si>
  <si>
    <t>visszatér. tám., kölcs. visszatérülése államháztartáson  kívűl</t>
  </si>
  <si>
    <t>egyéb átvett pénzeszköz államháztartáson  kívül</t>
  </si>
  <si>
    <t>Felhalmozási célú támogatások államháztartáson  belülről</t>
  </si>
  <si>
    <t>államháztartáson  belüli megelőlegezések bevétele</t>
  </si>
  <si>
    <t>visszatér. tám., kölcs. nyújtása, törlesztése államháztartáson  belül</t>
  </si>
  <si>
    <t>egyéb támogatás nyújtása államháztartáson  belül</t>
  </si>
  <si>
    <t>visszatér. tám., kölcs. nyújtása, törlesztése államháztartáson  kívül</t>
  </si>
  <si>
    <t>egyéb támogatás nyújtása államháztartáson  kívül</t>
  </si>
  <si>
    <t>visszatér. tám., kölcs. nyújtása törlesztése államháztartáson  belül</t>
  </si>
  <si>
    <t>visszatér. tám., kölcs. nyújtása törlesztése államháztartáson  kívül</t>
  </si>
  <si>
    <t>2018. évi terv előirányzat</t>
  </si>
  <si>
    <t>Központi költségvetési korrekció</t>
  </si>
  <si>
    <t>Módosítás</t>
  </si>
  <si>
    <t>2018. évi eredeti előirányzat</t>
  </si>
  <si>
    <t>1. melléklet  a 6/2018. (V.02.) önkormányzati rendelethez</t>
  </si>
  <si>
    <t>3/1. melléklet  a 6/2018. (V.02.)önkormányzati rendelethez</t>
  </si>
  <si>
    <t>3/2. melléklet  a 6/2018. (V.02.) önkormányzati rendelethez</t>
  </si>
  <si>
    <t>3/3. melléklet  a 6/2018. (V.02.) önkormányzati rendelethez</t>
  </si>
  <si>
    <t>3/4. melléklet  a 6/2018. (V.02.) önkormányzati rendelethez</t>
  </si>
  <si>
    <t>3/5. melléklet  a 6/2018. (V.02.) önkormányzati rendelethez</t>
  </si>
  <si>
    <t>3/6. melléklet  a 6/2018. (V.02.) önkormányzati rendelethez</t>
  </si>
  <si>
    <t>3/7. melléklet  a 6/2018. (V.02.) önkormányzati rendelethez</t>
  </si>
  <si>
    <t>3/8. melléklet  a 6/2018. (V.02.) önkormányzati rendelethez</t>
  </si>
  <si>
    <t>3/9. melléklet  a 6/2018. (V.02.) önkormányzati rendelethez</t>
  </si>
  <si>
    <t>3/10. melléklet  a 6/2018. (V.02.) önkormányzati rendelethez</t>
  </si>
  <si>
    <t>3/11. melléklet  a 6/2018. (V.02.)önkormányzati rendelethez</t>
  </si>
  <si>
    <t>3/12. melléklet  a 6/2018. (V.02.) önkormányzati rendelethez</t>
  </si>
  <si>
    <t>3/13. melléklet  a 6/2018. (V.02.) önkormányzati rendelethez</t>
  </si>
  <si>
    <t>3/14. melléklet  a 6/2018. (V.02.)önkormányzati rendelethez</t>
  </si>
  <si>
    <t>3/15. melléklet  a 6/2018. (V.02.) önkormányzati rendelethez</t>
  </si>
  <si>
    <t>3/16. melléklet  a 6/2018. (V.02.) önkormányzati rendelethez</t>
  </si>
  <si>
    <t>3/17. melléklet  a 6/2018. (V.02.) önkormányzati rendelethez</t>
  </si>
  <si>
    <t>3/18. melléklet  a 6/2018. (V.02.) önkormányzati rendelethez</t>
  </si>
  <si>
    <t>3/19. melléklet  a 6/2018. (V.02.) önkormányzati rendelethez</t>
  </si>
  <si>
    <t>3/20. melléklet  a 6/2018. (V.02.) önkormányzati rendelethez</t>
  </si>
  <si>
    <t>3/21. melléklet  a 6/2018. (V.02.) önkormányzati rendelethez</t>
  </si>
  <si>
    <t>3/22. melléklet  a 6/2018. (V.02.) önkormányzati rendelethez</t>
  </si>
  <si>
    <t>3/23. melléklet  a 6/2018. (V.02.) önkormányzati rendelethez</t>
  </si>
  <si>
    <t>3/24. melléklet  a 6/2018. (V.02.) önkormányzati rendelethez</t>
  </si>
  <si>
    <t>3/25. melléklet  a 6/2018. (V.02.) önkormányzati rendelethez</t>
  </si>
  <si>
    <t>3/26. melléklet  a 6/2018. (V.02.) önkormányzati rendelethez</t>
  </si>
  <si>
    <t>3/27. melléklet  a 6/2018. (V.02.) önkormányzati rendelethez</t>
  </si>
  <si>
    <t>3/28. melléklet  a 6/2018. (V.02.) önkormányzati rendelethez</t>
  </si>
  <si>
    <t>3/29. melléklet  a 6/2018. (V.02.) önkormányzati rendelethez</t>
  </si>
  <si>
    <t>3/30. melléklet  a 6/2018. (V.02.) önkormányzati rendelethez</t>
  </si>
  <si>
    <t>3/31. melléklet  a 6/2018. (V.02.) önkormányzati rendelethez</t>
  </si>
  <si>
    <t>3/32. melléklet  a 6/2018. (V.02.) önkormányzati rendelethez</t>
  </si>
  <si>
    <t>3/33. melléklet  a 6/2018. (V.02.) önkormányzati rendelethez</t>
  </si>
  <si>
    <t>2. melléklet  a 6/2018. (V.02.)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</si>
</sst>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_ ;[Red]\-0.00\ "/>
    <numFmt numFmtId="166" formatCode="0.0_ ;[Red]\-0.0\ "/>
    <numFmt numFmtId="167" formatCode="0_ ;[Red]\-0\ "/>
    <numFmt numFmtId="168" formatCode="#,##0_ ;[Red]\-#,##0\ "/>
    <numFmt numFmtId="169" formatCode="_-* #,##0\ _F_t_-;\-* #,##0\ _F_t_-;_-* &quot;-&quot;??\ _F_t_-;_-@_-"/>
    <numFmt numFmtId="170" formatCode="#,##0.0_ ;[Red]\-#,##0.0\ "/>
    <numFmt numFmtId="171" formatCode="#,##0.00_ ;[Red]\-#,##0.00\ "/>
    <numFmt numFmtId="172" formatCode="_-* #,##0.0\ _F_t_-;\-* #,##0.0\ _F_t_-;_-* &quot;-&quot;??\ _F_t_-;_-@_-"/>
    <numFmt numFmtId="173" formatCode="#,##0.0"/>
    <numFmt numFmtId="174" formatCode="#,##0.000"/>
  </numFmts>
  <fonts count="57"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Arial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Arial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Arial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Arial"/>
      <family val="2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5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top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vertical="top"/>
      <protection/>
    </xf>
    <xf numFmtId="3" fontId="6" fillId="0" borderId="11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vertical="top"/>
      <protection/>
    </xf>
    <xf numFmtId="3" fontId="7" fillId="0" borderId="13" xfId="0" applyNumberFormat="1" applyFont="1" applyFill="1" applyBorder="1" applyAlignment="1" applyProtection="1">
      <alignment vertical="top"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10" fillId="15" borderId="15" xfId="0" applyNumberFormat="1" applyFont="1" applyFill="1" applyBorder="1" applyAlignment="1" applyProtection="1">
      <alignment vertical="center"/>
      <protection/>
    </xf>
    <xf numFmtId="3" fontId="10" fillId="15" borderId="1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3" fontId="7" fillId="7" borderId="0" xfId="0" applyNumberFormat="1" applyFont="1" applyFill="1" applyBorder="1" applyAlignment="1" applyProtection="1">
      <alignment vertical="center"/>
      <protection/>
    </xf>
    <xf numFmtId="3" fontId="10" fillId="15" borderId="0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 vertical="top"/>
      <protection/>
    </xf>
    <xf numFmtId="3" fontId="10" fillId="15" borderId="17" xfId="0" applyNumberFormat="1" applyFont="1" applyFill="1" applyBorder="1" applyAlignment="1" applyProtection="1">
      <alignment vertical="center"/>
      <protection/>
    </xf>
    <xf numFmtId="3" fontId="10" fillId="15" borderId="18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top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0" fontId="8" fillId="7" borderId="0" xfId="0" applyFont="1" applyFill="1" applyBorder="1" applyAlignment="1" applyProtection="1">
      <alignment horizontal="center" vertical="center" wrapText="1"/>
      <protection/>
    </xf>
    <xf numFmtId="0" fontId="6" fillId="7" borderId="20" xfId="0" applyFont="1" applyFill="1" applyBorder="1" applyAlignment="1" applyProtection="1">
      <alignment vertical="center"/>
      <protection/>
    </xf>
    <xf numFmtId="0" fontId="6" fillId="7" borderId="21" xfId="0" applyFont="1" applyFill="1" applyBorder="1" applyAlignment="1" applyProtection="1">
      <alignment vertical="center"/>
      <protection/>
    </xf>
    <xf numFmtId="0" fontId="8" fillId="7" borderId="22" xfId="0" applyFont="1" applyFill="1" applyBorder="1" applyAlignment="1" applyProtection="1">
      <alignment vertical="center" wrapText="1"/>
      <protection/>
    </xf>
    <xf numFmtId="0" fontId="8" fillId="7" borderId="20" xfId="0" applyFont="1" applyFill="1" applyBorder="1" applyAlignment="1" applyProtection="1">
      <alignment vertical="center" wrapText="1"/>
      <protection/>
    </xf>
    <xf numFmtId="0" fontId="8" fillId="7" borderId="21" xfId="0" applyFont="1" applyFill="1" applyBorder="1" applyAlignment="1" applyProtection="1">
      <alignment vertical="center" wrapText="1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vertical="center"/>
      <protection/>
    </xf>
    <xf numFmtId="3" fontId="10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3" fontId="10" fillId="0" borderId="29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7" borderId="11" xfId="0" applyFont="1" applyFill="1" applyBorder="1" applyAlignment="1" applyProtection="1">
      <alignment horizontal="left" vertical="top"/>
      <protection/>
    </xf>
    <xf numFmtId="0" fontId="7" fillId="7" borderId="11" xfId="0" applyFont="1" applyFill="1" applyBorder="1" applyAlignment="1" applyProtection="1">
      <alignment horizontal="left" vertical="center"/>
      <protection/>
    </xf>
    <xf numFmtId="0" fontId="10" fillId="15" borderId="30" xfId="0" applyFont="1" applyFill="1" applyBorder="1" applyAlignment="1" applyProtection="1">
      <alignment horizontal="left" vertical="center"/>
      <protection/>
    </xf>
    <xf numFmtId="0" fontId="7" fillId="7" borderId="10" xfId="0" applyFont="1" applyFill="1" applyBorder="1" applyAlignment="1" applyProtection="1">
      <alignment vertical="top"/>
      <protection/>
    </xf>
    <xf numFmtId="0" fontId="10" fillId="15" borderId="15" xfId="0" applyFont="1" applyFill="1" applyBorder="1" applyAlignment="1" applyProtection="1">
      <alignment vertical="center"/>
      <protection/>
    </xf>
    <xf numFmtId="0" fontId="10" fillId="15" borderId="16" xfId="0" applyFont="1" applyFill="1" applyBorder="1" applyAlignment="1" applyProtection="1">
      <alignment vertical="center"/>
      <protection/>
    </xf>
    <xf numFmtId="0" fontId="6" fillId="7" borderId="2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7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7" borderId="0" xfId="0" applyFont="1" applyFill="1" applyAlignment="1">
      <alignment vertical="top"/>
    </xf>
    <xf numFmtId="0" fontId="10" fillId="15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1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38" xfId="0" applyFont="1" applyFill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/>
      <protection/>
    </xf>
    <xf numFmtId="168" fontId="1" fillId="0" borderId="0" xfId="473" applyNumberFormat="1" applyFont="1" applyFill="1" applyAlignment="1">
      <alignment horizontal="center"/>
    </xf>
    <xf numFmtId="168" fontId="1" fillId="0" borderId="0" xfId="473" applyNumberFormat="1" applyFont="1" applyFill="1" applyAlignment="1">
      <alignment/>
    </xf>
    <xf numFmtId="168" fontId="17" fillId="0" borderId="0" xfId="473" applyNumberFormat="1" applyFont="1" applyFill="1" applyAlignment="1">
      <alignment horizontal="right"/>
    </xf>
    <xf numFmtId="168" fontId="6" fillId="0" borderId="0" xfId="473" applyNumberFormat="1" applyFont="1" applyFill="1" applyBorder="1" applyAlignment="1">
      <alignment/>
    </xf>
    <xf numFmtId="168" fontId="6" fillId="0" borderId="0" xfId="473" applyNumberFormat="1" applyFont="1" applyFill="1" applyAlignment="1">
      <alignment/>
    </xf>
    <xf numFmtId="168" fontId="11" fillId="0" borderId="0" xfId="473" applyNumberFormat="1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0" fillId="0" borderId="41" xfId="0" applyNumberFormat="1" applyFont="1" applyFill="1" applyBorder="1" applyAlignment="1" applyProtection="1">
      <alignment vertical="center"/>
      <protection/>
    </xf>
    <xf numFmtId="168" fontId="1" fillId="0" borderId="0" xfId="473" applyNumberFormat="1" applyFont="1" applyFill="1" applyBorder="1" applyAlignment="1">
      <alignment horizontal="center"/>
    </xf>
    <xf numFmtId="168" fontId="1" fillId="0" borderId="0" xfId="473" applyNumberFormat="1" applyFont="1" applyFill="1" applyBorder="1" applyAlignment="1">
      <alignment/>
    </xf>
    <xf numFmtId="168" fontId="11" fillId="0" borderId="0" xfId="473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8" fontId="1" fillId="0" borderId="0" xfId="473" applyNumberFormat="1" applyFont="1" applyFill="1" applyAlignment="1">
      <alignment horizontal="right"/>
    </xf>
    <xf numFmtId="168" fontId="6" fillId="0" borderId="0" xfId="473" applyNumberFormat="1" applyFont="1" applyFill="1" applyAlignment="1">
      <alignment horizontal="right"/>
    </xf>
    <xf numFmtId="168" fontId="1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3" fontId="7" fillId="32" borderId="11" xfId="0" applyNumberFormat="1" applyFont="1" applyFill="1" applyBorder="1" applyAlignment="1" applyProtection="1">
      <alignment vertical="center"/>
      <protection/>
    </xf>
    <xf numFmtId="3" fontId="7" fillId="32" borderId="10" xfId="0" applyNumberFormat="1" applyFont="1" applyFill="1" applyBorder="1" applyAlignment="1" applyProtection="1">
      <alignment vertical="center"/>
      <protection/>
    </xf>
    <xf numFmtId="3" fontId="7" fillId="32" borderId="19" xfId="0" applyNumberFormat="1" applyFont="1" applyFill="1" applyBorder="1" applyAlignment="1" applyProtection="1">
      <alignment vertical="center"/>
      <protection/>
    </xf>
    <xf numFmtId="3" fontId="7" fillId="32" borderId="13" xfId="0" applyNumberFormat="1" applyFont="1" applyFill="1" applyBorder="1" applyAlignment="1" applyProtection="1">
      <alignment vertical="center"/>
      <protection/>
    </xf>
    <xf numFmtId="3" fontId="6" fillId="32" borderId="19" xfId="0" applyNumberFormat="1" applyFont="1" applyFill="1" applyBorder="1" applyAlignment="1" applyProtection="1">
      <alignment vertical="center"/>
      <protection/>
    </xf>
    <xf numFmtId="3" fontId="7" fillId="32" borderId="14" xfId="0" applyNumberFormat="1" applyFont="1" applyFill="1" applyBorder="1" applyAlignment="1" applyProtection="1">
      <alignment vertical="center"/>
      <protection/>
    </xf>
    <xf numFmtId="3" fontId="7" fillId="32" borderId="12" xfId="0" applyNumberFormat="1" applyFont="1" applyFill="1" applyBorder="1" applyAlignment="1" applyProtection="1">
      <alignment vertical="center"/>
      <protection/>
    </xf>
    <xf numFmtId="3" fontId="6" fillId="32" borderId="10" xfId="0" applyNumberFormat="1" applyFont="1" applyFill="1" applyBorder="1" applyAlignment="1" applyProtection="1">
      <alignment vertical="center"/>
      <protection/>
    </xf>
    <xf numFmtId="3" fontId="10" fillId="32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/>
    </xf>
    <xf numFmtId="3" fontId="10" fillId="0" borderId="42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>
      <alignment/>
      <protection/>
    </xf>
    <xf numFmtId="3" fontId="1" fillId="0" borderId="43" xfId="0" applyNumberFormat="1" applyFont="1" applyFill="1" applyBorder="1" applyAlignment="1" applyProtection="1">
      <alignment vertical="center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7" fillId="0" borderId="43" xfId="0" applyNumberFormat="1" applyFont="1" applyFill="1" applyBorder="1" applyAlignment="1" applyProtection="1">
      <alignment vertical="top"/>
      <protection/>
    </xf>
    <xf numFmtId="3" fontId="10" fillId="15" borderId="44" xfId="0" applyNumberFormat="1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3" fontId="10" fillId="0" borderId="46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/>
      <protection/>
    </xf>
    <xf numFmtId="3" fontId="1" fillId="0" borderId="47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 vertical="top"/>
      <protection/>
    </xf>
    <xf numFmtId="3" fontId="7" fillId="0" borderId="47" xfId="0" applyNumberFormat="1" applyFont="1" applyFill="1" applyBorder="1" applyAlignment="1" applyProtection="1">
      <alignment vertical="top"/>
      <protection/>
    </xf>
    <xf numFmtId="3" fontId="7" fillId="32" borderId="47" xfId="0" applyNumberFormat="1" applyFont="1" applyFill="1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8" fillId="7" borderId="20" xfId="0" applyFont="1" applyFill="1" applyBorder="1" applyAlignment="1" applyProtection="1">
      <alignment horizontal="center" vertical="center" wrapText="1"/>
      <protection/>
    </xf>
    <xf numFmtId="3" fontId="10" fillId="15" borderId="10" xfId="0" applyNumberFormat="1" applyFont="1" applyFill="1" applyBorder="1" applyAlignment="1" applyProtection="1">
      <alignment vertical="center"/>
      <protection/>
    </xf>
    <xf numFmtId="3" fontId="6" fillId="32" borderId="10" xfId="0" applyNumberFormat="1" applyFont="1" applyFill="1" applyBorder="1" applyAlignment="1" applyProtection="1">
      <alignment/>
      <protection/>
    </xf>
    <xf numFmtId="0" fontId="7" fillId="32" borderId="12" xfId="0" applyFont="1" applyFill="1" applyBorder="1" applyAlignment="1" applyProtection="1">
      <alignment vertical="top"/>
      <protection/>
    </xf>
    <xf numFmtId="0" fontId="7" fillId="32" borderId="11" xfId="0" applyFont="1" applyFill="1" applyBorder="1" applyAlignment="1" applyProtection="1">
      <alignment horizontal="left"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3" fontId="10" fillId="15" borderId="49" xfId="0" applyNumberFormat="1" applyFont="1" applyFill="1" applyBorder="1" applyAlignment="1" applyProtection="1">
      <alignment vertical="center"/>
      <protection/>
    </xf>
    <xf numFmtId="3" fontId="10" fillId="15" borderId="50" xfId="0" applyNumberFormat="1" applyFont="1" applyFill="1" applyBorder="1" applyAlignment="1" applyProtection="1">
      <alignment vertical="center"/>
      <protection/>
    </xf>
    <xf numFmtId="3" fontId="10" fillId="15" borderId="30" xfId="0" applyNumberFormat="1" applyFont="1" applyFill="1" applyBorder="1" applyAlignment="1" applyProtection="1">
      <alignment vertical="center"/>
      <protection/>
    </xf>
    <xf numFmtId="3" fontId="7" fillId="32" borderId="43" xfId="0" applyNumberFormat="1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10" fillId="15" borderId="15" xfId="0" applyFont="1" applyFill="1" applyBorder="1" applyAlignment="1" applyProtection="1">
      <alignment vertical="center"/>
      <protection/>
    </xf>
    <xf numFmtId="0" fontId="10" fillId="15" borderId="16" xfId="0" applyFont="1" applyFill="1" applyBorder="1" applyAlignment="1" applyProtection="1">
      <alignment vertical="center"/>
      <protection/>
    </xf>
    <xf numFmtId="0" fontId="7" fillId="7" borderId="10" xfId="0" applyFont="1" applyFill="1" applyBorder="1" applyAlignment="1" applyProtection="1">
      <alignment vertical="center"/>
      <protection/>
    </xf>
    <xf numFmtId="3" fontId="10" fillId="15" borderId="19" xfId="0" applyNumberFormat="1" applyFont="1" applyFill="1" applyBorder="1" applyAlignment="1" applyProtection="1">
      <alignment vertical="center"/>
      <protection/>
    </xf>
    <xf numFmtId="3" fontId="10" fillId="15" borderId="14" xfId="0" applyNumberFormat="1" applyFont="1" applyFill="1" applyBorder="1" applyAlignment="1" applyProtection="1">
      <alignment vertical="center"/>
      <protection/>
    </xf>
    <xf numFmtId="3" fontId="6" fillId="32" borderId="14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43" xfId="0" applyNumberFormat="1" applyFont="1" applyFill="1" applyBorder="1" applyAlignment="1" applyProtection="1">
      <alignment vertical="center"/>
      <protection/>
    </xf>
    <xf numFmtId="3" fontId="7" fillId="0" borderId="47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top"/>
      <protection/>
    </xf>
    <xf numFmtId="3" fontId="6" fillId="0" borderId="19" xfId="0" applyNumberFormat="1" applyFont="1" applyFill="1" applyBorder="1" applyAlignment="1" applyProtection="1">
      <alignment vertical="top"/>
      <protection/>
    </xf>
    <xf numFmtId="3" fontId="10" fillId="0" borderId="1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vertical="top"/>
      <protection/>
    </xf>
    <xf numFmtId="0" fontId="7" fillId="32" borderId="11" xfId="0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10" fillId="15" borderId="11" xfId="0" applyFont="1" applyFill="1" applyBorder="1" applyAlignment="1" applyProtection="1">
      <alignment horizontal="center" vertical="center"/>
      <protection/>
    </xf>
    <xf numFmtId="0" fontId="10" fillId="15" borderId="10" xfId="0" applyFont="1" applyFill="1" applyBorder="1" applyAlignment="1" applyProtection="1">
      <alignment horizontal="center" vertical="center"/>
      <protection/>
    </xf>
    <xf numFmtId="0" fontId="10" fillId="15" borderId="12" xfId="0" applyFont="1" applyFill="1" applyBorder="1" applyAlignment="1" applyProtection="1">
      <alignment horizontal="center" vertical="center"/>
      <protection/>
    </xf>
    <xf numFmtId="0" fontId="8" fillId="7" borderId="53" xfId="0" applyFont="1" applyFill="1" applyBorder="1" applyAlignment="1" applyProtection="1">
      <alignment horizontal="center" vertical="center"/>
      <protection/>
    </xf>
    <xf numFmtId="0" fontId="8" fillId="7" borderId="54" xfId="0" applyFont="1" applyFill="1" applyBorder="1" applyAlignment="1" applyProtection="1">
      <alignment horizontal="center" vertical="center"/>
      <protection/>
    </xf>
    <xf numFmtId="0" fontId="8" fillId="7" borderId="5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>
      <alignment horizontal="right" vertical="center"/>
    </xf>
    <xf numFmtId="0" fontId="10" fillId="15" borderId="37" xfId="0" applyFont="1" applyFill="1" applyBorder="1" applyAlignment="1" applyProtection="1">
      <alignment horizontal="center" vertical="center"/>
      <protection/>
    </xf>
    <xf numFmtId="0" fontId="10" fillId="15" borderId="29" xfId="0" applyFont="1" applyFill="1" applyBorder="1" applyAlignment="1" applyProtection="1">
      <alignment horizontal="center" vertical="center"/>
      <protection/>
    </xf>
    <xf numFmtId="0" fontId="10" fillId="15" borderId="38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8" fillId="7" borderId="53" xfId="0" applyFont="1" applyFill="1" applyBorder="1" applyAlignment="1" applyProtection="1">
      <alignment horizontal="center" vertical="center" wrapText="1"/>
      <protection/>
    </xf>
    <xf numFmtId="0" fontId="8" fillId="7" borderId="54" xfId="0" applyFont="1" applyFill="1" applyBorder="1" applyAlignment="1" applyProtection="1">
      <alignment horizontal="center" vertical="center" wrapText="1"/>
      <protection/>
    </xf>
    <xf numFmtId="0" fontId="8" fillId="7" borderId="55" xfId="0" applyFont="1" applyFill="1" applyBorder="1" applyAlignment="1" applyProtection="1">
      <alignment horizontal="center" vertical="center" wrapText="1"/>
      <protection/>
    </xf>
    <xf numFmtId="0" fontId="10" fillId="15" borderId="30" xfId="0" applyFont="1" applyFill="1" applyBorder="1" applyAlignment="1" applyProtection="1">
      <alignment vertical="center"/>
      <protection/>
    </xf>
    <xf numFmtId="0" fontId="10" fillId="15" borderId="15" xfId="0" applyFont="1" applyFill="1" applyBorder="1" applyAlignment="1" applyProtection="1">
      <alignment vertical="center"/>
      <protection/>
    </xf>
    <xf numFmtId="0" fontId="10" fillId="15" borderId="16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8" fillId="7" borderId="62" xfId="0" applyFont="1" applyFill="1" applyBorder="1" applyAlignment="1" applyProtection="1">
      <alignment horizontal="center" vertical="center" wrapText="1"/>
      <protection/>
    </xf>
    <xf numFmtId="0" fontId="8" fillId="7" borderId="63" xfId="0" applyFont="1" applyFill="1" applyBorder="1" applyAlignment="1" applyProtection="1">
      <alignment horizontal="center" vertical="center" wrapText="1"/>
      <protection/>
    </xf>
    <xf numFmtId="0" fontId="8" fillId="7" borderId="64" xfId="0" applyFont="1" applyFill="1" applyBorder="1" applyAlignment="1" applyProtection="1">
      <alignment horizontal="center" vertical="center" wrapText="1"/>
      <protection/>
    </xf>
    <xf numFmtId="0" fontId="8" fillId="7" borderId="65" xfId="0" applyFont="1" applyFill="1" applyBorder="1" applyAlignment="1" applyProtection="1">
      <alignment horizontal="center" vertical="center" wrapText="1"/>
      <protection/>
    </xf>
    <xf numFmtId="0" fontId="8" fillId="7" borderId="66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7" borderId="60" xfId="0" applyFont="1" applyFill="1" applyBorder="1" applyAlignment="1" applyProtection="1">
      <alignment horizontal="center" vertical="center" wrapText="1"/>
      <protection/>
    </xf>
    <xf numFmtId="0" fontId="8" fillId="7" borderId="58" xfId="0" applyFont="1" applyFill="1" applyBorder="1" applyAlignment="1" applyProtection="1">
      <alignment horizontal="center" vertical="center" wrapText="1"/>
      <protection/>
    </xf>
    <xf numFmtId="0" fontId="8" fillId="7" borderId="51" xfId="0" applyFont="1" applyFill="1" applyBorder="1" applyAlignment="1" applyProtection="1">
      <alignment horizontal="center" vertical="center" wrapText="1"/>
      <protection/>
    </xf>
    <xf numFmtId="0" fontId="8" fillId="7" borderId="56" xfId="0" applyFont="1" applyFill="1" applyBorder="1" applyAlignment="1" applyProtection="1">
      <alignment horizontal="center" vertical="center" wrapText="1"/>
      <protection/>
    </xf>
    <xf numFmtId="0" fontId="8" fillId="7" borderId="6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10" fillId="15" borderId="17" xfId="0" applyFont="1" applyFill="1" applyBorder="1" applyAlignment="1" applyProtection="1">
      <alignment horizontal="left" vertical="center"/>
      <protection/>
    </xf>
    <xf numFmtId="0" fontId="10" fillId="15" borderId="44" xfId="0" applyFont="1" applyFill="1" applyBorder="1" applyAlignment="1" applyProtection="1">
      <alignment horizontal="left" vertical="center"/>
      <protection/>
    </xf>
    <xf numFmtId="0" fontId="10" fillId="15" borderId="18" xfId="0" applyFont="1" applyFill="1" applyBorder="1" applyAlignment="1" applyProtection="1">
      <alignment horizontal="left" vertical="center"/>
      <protection/>
    </xf>
    <xf numFmtId="0" fontId="6" fillId="7" borderId="60" xfId="0" applyFont="1" applyFill="1" applyBorder="1" applyAlignment="1" applyProtection="1">
      <alignment horizontal="center" vertical="center"/>
      <protection/>
    </xf>
    <xf numFmtId="0" fontId="6" fillId="7" borderId="58" xfId="0" applyFont="1" applyFill="1" applyBorder="1" applyAlignment="1" applyProtection="1">
      <alignment horizontal="center" vertical="center"/>
      <protection/>
    </xf>
    <xf numFmtId="0" fontId="6" fillId="7" borderId="51" xfId="0" applyFont="1" applyFill="1" applyBorder="1" applyAlignment="1" applyProtection="1">
      <alignment horizontal="center" vertical="center"/>
      <protection/>
    </xf>
    <xf numFmtId="0" fontId="6" fillId="7" borderId="56" xfId="0" applyFont="1" applyFill="1" applyBorder="1" applyAlignment="1" applyProtection="1">
      <alignment horizontal="center" vertical="center"/>
      <protection/>
    </xf>
    <xf numFmtId="0" fontId="6" fillId="7" borderId="67" xfId="0" applyFont="1" applyFill="1" applyBorder="1" applyAlignment="1" applyProtection="1">
      <alignment horizontal="center" vertical="center"/>
      <protection/>
    </xf>
    <xf numFmtId="0" fontId="6" fillId="7" borderId="22" xfId="0" applyFont="1" applyFill="1" applyBorder="1" applyAlignment="1" applyProtection="1">
      <alignment horizontal="center" vertical="center"/>
      <protection/>
    </xf>
    <xf numFmtId="0" fontId="6" fillId="7" borderId="20" xfId="0" applyFont="1" applyFill="1" applyBorder="1" applyAlignment="1" applyProtection="1">
      <alignment horizontal="center" vertical="center"/>
      <protection/>
    </xf>
    <xf numFmtId="0" fontId="6" fillId="7" borderId="21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527">
    <cellStyle name="Normal" xfId="0"/>
    <cellStyle name=" 1" xfId="15"/>
    <cellStyle name=" 10" xfId="16"/>
    <cellStyle name=" 11" xfId="17"/>
    <cellStyle name=" 12" xfId="18"/>
    <cellStyle name=" 13" xfId="19"/>
    <cellStyle name=" 14" xfId="20"/>
    <cellStyle name=" 15" xfId="21"/>
    <cellStyle name=" 16" xfId="22"/>
    <cellStyle name=" 17" xfId="23"/>
    <cellStyle name=" 18" xfId="24"/>
    <cellStyle name=" 19" xfId="25"/>
    <cellStyle name=" 2" xfId="26"/>
    <cellStyle name=" 20" xfId="27"/>
    <cellStyle name=" 21" xfId="28"/>
    <cellStyle name=" 22" xfId="29"/>
    <cellStyle name=" 23" xfId="30"/>
    <cellStyle name=" 3" xfId="31"/>
    <cellStyle name=" 4" xfId="32"/>
    <cellStyle name=" 5" xfId="33"/>
    <cellStyle name=" 6" xfId="34"/>
    <cellStyle name=" 7" xfId="35"/>
    <cellStyle name=" 8" xfId="36"/>
    <cellStyle name=" 9" xfId="37"/>
    <cellStyle name="_0434BESZ" xfId="38"/>
    <cellStyle name="_0434BESZ_1" xfId="39"/>
    <cellStyle name="_0434BESZ_1 2" xfId="40"/>
    <cellStyle name="_0434BESZ_1 3" xfId="41"/>
    <cellStyle name="_0434BESZ_1 4" xfId="42"/>
    <cellStyle name="_0434BESZ_1 5" xfId="43"/>
    <cellStyle name="_04FELBEV" xfId="44"/>
    <cellStyle name="_04FELBEV_1" xfId="45"/>
    <cellStyle name="_04FELBEV_1 2" xfId="46"/>
    <cellStyle name="_04FELBEV_1 3" xfId="47"/>
    <cellStyle name="_04FELBEV_1 4" xfId="48"/>
    <cellStyle name="_04FELBEV_1 5" xfId="49"/>
    <cellStyle name="_04FELBEV_2" xfId="50"/>
    <cellStyle name="_04FELBEV_2_PH KVI 2014 KV 2014 02 20 elfogadott TEST2" xfId="51"/>
    <cellStyle name="_05FELBE" xfId="52"/>
    <cellStyle name="_05FELBE_1" xfId="53"/>
    <cellStyle name="_05FELBE_1 2" xfId="54"/>
    <cellStyle name="_05FELBE_1 3" xfId="55"/>
    <cellStyle name="_05FELBE_1 4" xfId="56"/>
    <cellStyle name="_05FELBE_1 5" xfId="57"/>
    <cellStyle name="_05FELBE_PH KVI 2014 KV 2014 02 20 elfogadott TEST2" xfId="58"/>
    <cellStyle name="_06FELBE" xfId="59"/>
    <cellStyle name="_06FELBE 2" xfId="60"/>
    <cellStyle name="_06FELBE 3" xfId="61"/>
    <cellStyle name="_06FELBE_1" xfId="62"/>
    <cellStyle name="_06FELBEküld" xfId="63"/>
    <cellStyle name="_06FELBEküld_1" xfId="64"/>
    <cellStyle name="_06FELBEküld_PH KVI 2014 KV 2014 02 20 elfogadott TEST2" xfId="65"/>
    <cellStyle name="_07háromnegyedBesz" xfId="66"/>
    <cellStyle name="_07háromnegyedBesz 2" xfId="67"/>
    <cellStyle name="_07háromnegyedBesz 3" xfId="68"/>
    <cellStyle name="_07háromnegyedBesz 4" xfId="69"/>
    <cellStyle name="_07háromnegyedBesz 5" xfId="70"/>
    <cellStyle name="_07háromnegyedBesz_1" xfId="71"/>
    <cellStyle name="_08FELBE" xfId="72"/>
    <cellStyle name="_08FELBE 2" xfId="73"/>
    <cellStyle name="_08FELBE 3" xfId="74"/>
    <cellStyle name="_08FELBE 4" xfId="75"/>
    <cellStyle name="_08FELBE 5" xfId="76"/>
    <cellStyle name="_08FELBE_1" xfId="77"/>
    <cellStyle name="_09FELBE" xfId="78"/>
    <cellStyle name="_09FELBE_1" xfId="79"/>
    <cellStyle name="_09FELBE_1 2" xfId="80"/>
    <cellStyle name="_09FELBE_1 3" xfId="81"/>
    <cellStyle name="_09FELBEküld" xfId="82"/>
    <cellStyle name="_09FELBEküld 2" xfId="83"/>
    <cellStyle name="_09FELBEküld 3" xfId="84"/>
    <cellStyle name="_09FELBEküld_1" xfId="85"/>
    <cellStyle name="_09FELBEotthoni" xfId="86"/>
    <cellStyle name="_09FELBEotthoni 2" xfId="87"/>
    <cellStyle name="_09FELBEotthoni 3" xfId="88"/>
    <cellStyle name="_09FELBEotthoni_1" xfId="89"/>
    <cellStyle name="_09FELBEotthoni_2" xfId="90"/>
    <cellStyle name="_09háromnegyedBESZ" xfId="91"/>
    <cellStyle name="_09háromnegyedBESZ_1" xfId="92"/>
    <cellStyle name="_09háromnegyedBESZ_1 2" xfId="93"/>
    <cellStyle name="_09háromnegyedBESZ_1 3" xfId="94"/>
    <cellStyle name="_2006.évi első rendelet-módosítás" xfId="95"/>
    <cellStyle name="_2006.évi első rendelet-módosítás 2" xfId="96"/>
    <cellStyle name="_2006.évi első rendelet-módosítás 3" xfId="97"/>
    <cellStyle name="_2006.évi első rendelet-módosítás_1" xfId="98"/>
    <cellStyle name="_2006.évi első rendelet-módosítás_2" xfId="99"/>
    <cellStyle name="_2006.évi első rendelet-módosítás_3" xfId="100"/>
    <cellStyle name="_2006.évi első rendelet-módosítás_4" xfId="101"/>
    <cellStyle name="_2006.évi hatodik rendelet-módosítás" xfId="102"/>
    <cellStyle name="_2006.évi hatodik rendelet-módosítás_1" xfId="103"/>
    <cellStyle name="_2006.évi hatodik rendelet-módosítás_2" xfId="104"/>
    <cellStyle name="_2006.évi hatodik rendelet-módosítás_3" xfId="105"/>
    <cellStyle name="_2006.évi hatodik rendelet-módosítás_4" xfId="106"/>
    <cellStyle name="_2006.évi hatodik rendelet-módosítás_4 2" xfId="107"/>
    <cellStyle name="_2006.évi hatodik rendelet-módosítás_4 3" xfId="108"/>
    <cellStyle name="_2006.évi második rendelet-módosítás" xfId="109"/>
    <cellStyle name="_2006.évi második rendelet-módosítás_1" xfId="110"/>
    <cellStyle name="_2006.évi második rendelet-módosítás_1 2" xfId="111"/>
    <cellStyle name="_2006.évi második rendelet-módosítás_1 3" xfId="112"/>
    <cellStyle name="_2006.évi második rendelet-módosítás_2" xfId="113"/>
    <cellStyle name="_2006.évi második rendelet-módosítás_3" xfId="114"/>
    <cellStyle name="_2006.évi ötödik rendelet-módosítás" xfId="115"/>
    <cellStyle name="_2006.évi ötödik rendelet-módosítás_1" xfId="116"/>
    <cellStyle name="_2006.évi ötödik rendelet-módosítás_2" xfId="117"/>
    <cellStyle name="_2006.évi ötödik rendelet-módosítás_3" xfId="118"/>
    <cellStyle name="_2006KVI0307" xfId="119"/>
    <cellStyle name="_2006KVI0307_PH KVI 2014 KV 2014 02 20 elfogadott TEST2" xfId="120"/>
    <cellStyle name="_2006KVI0307alapokÚJ" xfId="121"/>
    <cellStyle name="_2006KVI0307alapokÚJ_ÖNK FORRÁS JELENLEGI 2013 02 11" xfId="122"/>
    <cellStyle name="_2006KVI0307alapokÚJ_ÖNK FORRÁS JELENLEGI 2013 02 11_PH KVI 2014 KV 2014 02 20 elfogadott TEST2" xfId="123"/>
    <cellStyle name="_2007.évi második rendelet-módosítás" xfId="124"/>
    <cellStyle name="_2007.évi második rendelet-módosítás 2" xfId="125"/>
    <cellStyle name="_2007.évi második rendelet-módosítás 3" xfId="126"/>
    <cellStyle name="_2007.évi második rendelet-módosítás_1" xfId="127"/>
    <cellStyle name="_2007.évi második rendelet-módosítás_2" xfId="128"/>
    <cellStyle name="_2007.évi második rendelet-módosítás_3" xfId="129"/>
    <cellStyle name="_2007.évi negyedik rendelet-módosítás" xfId="130"/>
    <cellStyle name="_2007.évi negyedik rendelet-módosítás 2" xfId="131"/>
    <cellStyle name="_2007.évi negyedik rendelet-módosítás 3" xfId="132"/>
    <cellStyle name="_2007.évi negyedik rendelet-módosítás_1" xfId="133"/>
    <cellStyle name="_2007.évi negyedik rendelet-módosítás_2" xfId="134"/>
    <cellStyle name="_2007.évi negyedik rendelet-módosítás_3" xfId="135"/>
    <cellStyle name="_2007.évi ötödik rendelet-módosítás" xfId="136"/>
    <cellStyle name="_2007.évi ötödik rendelet-módosítás_1" xfId="137"/>
    <cellStyle name="_2007.évi ötödik rendelet-módosítás_2" xfId="138"/>
    <cellStyle name="_2007.évi ötödik rendelet-módosítás_2 2" xfId="139"/>
    <cellStyle name="_2007.évi ötödik rendelet-módosítás_2 3" xfId="140"/>
    <cellStyle name="_2007.évi ötödik rendelet-módosítás_3" xfId="141"/>
    <cellStyle name="_2007KVI2" xfId="142"/>
    <cellStyle name="_2007KVIvégleges20070306alapok" xfId="143"/>
    <cellStyle name="_2007KVIvégleges20070306alapok_ÖNK FORRÁS JELENLEGI 2013 02 11" xfId="144"/>
    <cellStyle name="_2007KVIvégleges20070306alapok_ÖNK FORRÁS JELENLEGI 2013 02 11_PH KVI 2014 KV 2014 02 20 elfogadott TEST2" xfId="145"/>
    <cellStyle name="_2008.évi első rendelet-módosítás" xfId="146"/>
    <cellStyle name="_2008.évi első rendelet-módosítás_1" xfId="147"/>
    <cellStyle name="_2008.évi első rendelet-módosítás_2" xfId="148"/>
    <cellStyle name="_2008.évi első rendelet-módosítás_2 2" xfId="149"/>
    <cellStyle name="_2008.évi első rendelet-módosítás_2 3" xfId="150"/>
    <cellStyle name="_2008.évi első rendelet-módosítás_3" xfId="151"/>
    <cellStyle name="_2008.évi első rendelet-módosításküld" xfId="152"/>
    <cellStyle name="_2008.évi első rendelet-módosításküld_1" xfId="153"/>
    <cellStyle name="_2008.évi első rendelet-módosításküld_2" xfId="154"/>
    <cellStyle name="_2008.évi első rendelet-módosításküld_2 2" xfId="155"/>
    <cellStyle name="_2008.évi első rendelet-módosításküld_2 3" xfId="156"/>
    <cellStyle name="_2008.évi első rendelet-módosításküld_3" xfId="157"/>
    <cellStyle name="_2008.évi harmadik rendelet-módosítás intézményi" xfId="158"/>
    <cellStyle name="_2008.évi harmadik rendelet-módosítás intézményi_1" xfId="159"/>
    <cellStyle name="_2008.évi harmadik rendelet-módosítás intézményi_1 2" xfId="160"/>
    <cellStyle name="_2008.évi harmadik rendelet-módosítás intézményi_1 3" xfId="161"/>
    <cellStyle name="_2008.évi harmadik rendelet-módosítás intézményi_2" xfId="162"/>
    <cellStyle name="_2008.évi harmadik rendelet-módosítás intézményi_3" xfId="163"/>
    <cellStyle name="_2008.évi harmadik rendelet-módosítás intézményi_4" xfId="164"/>
    <cellStyle name="_2008.évi második rendelet-módosítás" xfId="165"/>
    <cellStyle name="_2008.évi második rendelet-módosítás_1" xfId="166"/>
    <cellStyle name="_2008.évi második rendelet-módosítás_1_2009besz" xfId="167"/>
    <cellStyle name="_2008.évi második rendelet-módosítás_1_2010FELBEküld" xfId="168"/>
    <cellStyle name="_2008.évi második rendelet-módosítás_1_2011. évi második rendelet-módosítás" xfId="169"/>
    <cellStyle name="_2008.évi második rendelet-módosítás_1_futamidős törlesztés alakulása" xfId="170"/>
    <cellStyle name="_2008.évi második rendelet-módosítás_1_kötvénylekötés és kamatbevétel" xfId="171"/>
    <cellStyle name="_2008.évi második rendelet-módosítás_1_TaralékKötvényLekötésEgyebek2011" xfId="172"/>
    <cellStyle name="_2008.évi második rendelet-módosítás_1_TartalékKötvényLekötésEgyebek2011" xfId="173"/>
    <cellStyle name="_2008.évi második rendelet-módosítás_1_TartalékKötvényLekötésekEgyebek2011" xfId="174"/>
    <cellStyle name="_2008.évi második rendelet-módosítás_1_TartalékKötvényLekötésekEgyebek2012" xfId="175"/>
    <cellStyle name="_2008.évi második rendelet-módosítás_2" xfId="176"/>
    <cellStyle name="_2008.évi második rendelet-módosítás_2 2" xfId="177"/>
    <cellStyle name="_2008.évi második rendelet-módosítás_2 3" xfId="178"/>
    <cellStyle name="_2008.évi második rendelet-módosítás_2_2009besz" xfId="179"/>
    <cellStyle name="_2008.évi második rendelet-módosítás_2_2009besz 2" xfId="180"/>
    <cellStyle name="_2008.évi második rendelet-módosítás_2_2009besz 3" xfId="181"/>
    <cellStyle name="_2008.évi második rendelet-módosítás_2_2010FELBEküld" xfId="182"/>
    <cellStyle name="_2008.évi második rendelet-módosítás_2_2010FELBEküld 2" xfId="183"/>
    <cellStyle name="_2008.évi második rendelet-módosítás_2_2010FELBEküld 3" xfId="184"/>
    <cellStyle name="_2008.évi második rendelet-módosítás_2_2011. évi második rendelet-módosítás" xfId="185"/>
    <cellStyle name="_2008.évi második rendelet-módosítás_2_2011. évi második rendelet-módosítás 2" xfId="186"/>
    <cellStyle name="_2008.évi második rendelet-módosítás_2_2011. évi második rendelet-módosítás 3" xfId="187"/>
    <cellStyle name="_2008.évi második rendelet-módosítás_2_futamidős törlesztés alakulása" xfId="188"/>
    <cellStyle name="_2008.évi második rendelet-módosítás_2_kötvénylekötés és kamatbevétel" xfId="189"/>
    <cellStyle name="_2008.évi második rendelet-módosítás_2_TaralékKötvényLekötésEgyebek2011" xfId="190"/>
    <cellStyle name="_2008.évi második rendelet-módosítás_2_TartalékKötvényLekötésEgyebek2011" xfId="191"/>
    <cellStyle name="_2008.évi második rendelet-módosítás_2_TartalékKötvényLekötésekEgyebek2011" xfId="192"/>
    <cellStyle name="_2008.évi második rendelet-módosítás_2_TartalékKötvényLekötésekEgyebek2012" xfId="193"/>
    <cellStyle name="_2008.évi második rendelet-módosítás_2009besz" xfId="194"/>
    <cellStyle name="_2008.évi második rendelet-módosítás_2010FELBEküld" xfId="195"/>
    <cellStyle name="_2008.évi második rendelet-módosítás_2011. évi második rendelet-módosítás" xfId="196"/>
    <cellStyle name="_2008.évi második rendelet-módosítás_3" xfId="197"/>
    <cellStyle name="_2008.évi második rendelet-módosítás_3_2009besz" xfId="198"/>
    <cellStyle name="_2008.évi második rendelet-módosítás_3_2010FELBEküld" xfId="199"/>
    <cellStyle name="_2008.évi második rendelet-módosítás_3_2011. évi második rendelet-módosítás" xfId="200"/>
    <cellStyle name="_2008.évi második rendelet-módosítás_3_futamidős törlesztés alakulása" xfId="201"/>
    <cellStyle name="_2008.évi második rendelet-módosítás_3_kötvénylekötés és kamatbevétel" xfId="202"/>
    <cellStyle name="_2008.évi második rendelet-módosítás_3_TaralékKötvényLekötésEgyebek2011" xfId="203"/>
    <cellStyle name="_2008.évi második rendelet-módosítás_3_TartalékKötvényLekötésEgyebek2011" xfId="204"/>
    <cellStyle name="_2008.évi második rendelet-módosítás_3_TartalékKötvényLekötésekEgyebek2011" xfId="205"/>
    <cellStyle name="_2008.évi második rendelet-módosítás_3_TartalékKötvényLekötésekEgyebek2012" xfId="206"/>
    <cellStyle name="_2008.évi második rendelet-módosítás_futamidős törlesztés alakulása" xfId="207"/>
    <cellStyle name="_2008.évi második rendelet-módosítás_futamidős törlesztés alakulása 2" xfId="208"/>
    <cellStyle name="_2008.évi második rendelet-módosítás_futamidős törlesztés alakulása 3" xfId="209"/>
    <cellStyle name="_2008.évi második rendelet-módosítás_kötvénylekötés és kamatbevétel" xfId="210"/>
    <cellStyle name="_2008.évi második rendelet-módosítás_kötvénylekötés és kamatbevétel 2" xfId="211"/>
    <cellStyle name="_2008.évi második rendelet-módosítás_kötvénylekötés és kamatbevétel 3" xfId="212"/>
    <cellStyle name="_2008.évi második rendelet-módosítás_TaralékKötvényLekötésEgyebek2011" xfId="213"/>
    <cellStyle name="_2008.évi második rendelet-módosítás_TaralékKötvényLekötésEgyebek2011 2" xfId="214"/>
    <cellStyle name="_2008.évi második rendelet-módosítás_TaralékKötvényLekötésEgyebek2011 3" xfId="215"/>
    <cellStyle name="_2008.évi második rendelet-módosítás_TartalékKötvényLekötésEgyebek2011" xfId="216"/>
    <cellStyle name="_2008.évi második rendelet-módosítás_TartalékKötvényLekötésEgyebek2011 2" xfId="217"/>
    <cellStyle name="_2008.évi második rendelet-módosítás_TartalékKötvényLekötésEgyebek2011 3" xfId="218"/>
    <cellStyle name="_2008.évi második rendelet-módosítás_TartalékKötvényLekötésekEgyebek2011" xfId="219"/>
    <cellStyle name="_2008.évi második rendelet-módosítás_TartalékKötvényLekötésekEgyebek2011 2" xfId="220"/>
    <cellStyle name="_2008.évi második rendelet-módosítás_TartalékKötvényLekötésekEgyebek2011 3" xfId="221"/>
    <cellStyle name="_2008.évi második rendelet-módosítás_TartalékKötvényLekötésekEgyebek2012" xfId="222"/>
    <cellStyle name="_2008.évi második rendelet-módosítás_TartalékKötvényLekötésekEgyebek2012 2" xfId="223"/>
    <cellStyle name="_2008.évi második rendelet-módosítás_TartalékKötvényLekötésekEgyebek2012 3" xfId="224"/>
    <cellStyle name="_2008.évi negyedik rendelet-módosítás" xfId="225"/>
    <cellStyle name="_2008.évi negyedik rendelet-módosítás 2" xfId="226"/>
    <cellStyle name="_2008.évi negyedik rendelet-módosítás 3" xfId="227"/>
    <cellStyle name="_2008.évi negyedik rendelet-módosítás intézményi" xfId="228"/>
    <cellStyle name="_2008.évi negyedik rendelet-módosítás intézményi_1" xfId="229"/>
    <cellStyle name="_2008.évi negyedik rendelet-módosítás intézményi_1 2" xfId="230"/>
    <cellStyle name="_2008.évi negyedik rendelet-módosítás intézményi_1 3" xfId="231"/>
    <cellStyle name="_2008.évi negyedik rendelet-módosítás intézményi_2" xfId="232"/>
    <cellStyle name="_2008.évi negyedik rendelet-módosítás intézményi_3" xfId="233"/>
    <cellStyle name="_2008.évi negyedik rendelet-módosítás_1" xfId="234"/>
    <cellStyle name="_2008.évi negyedik rendelet-módosítás_2" xfId="235"/>
    <cellStyle name="_2008.évi negyedik rendelet-módosítás_3" xfId="236"/>
    <cellStyle name="_2008.évi negyedik rendelet-módosítás_4" xfId="237"/>
    <cellStyle name="_2008.évi negyedik rendelet-módosítás_4_PH KVI 2014 KV 2014 02 20 elfogadott TEST2" xfId="238"/>
    <cellStyle name="_2008KVIvégleges20080306alapok" xfId="239"/>
    <cellStyle name="_2008KVIvégleges20080306alapok_PH KVI 2014 KV 2014 02 20 elfogadott TEST2" xfId="240"/>
    <cellStyle name="_2009.évi első rendelet-módosítás" xfId="241"/>
    <cellStyle name="_2009.évi első rendelet-módosítás 2" xfId="242"/>
    <cellStyle name="_2009.évi első rendelet-módosítás 3" xfId="243"/>
    <cellStyle name="_2009.évi első rendelet-módosítás_1" xfId="244"/>
    <cellStyle name="_2009.évi első rendelet-módosítás_2" xfId="245"/>
    <cellStyle name="_2009.évi első rendelet-módosítás_3" xfId="246"/>
    <cellStyle name="_2009.évi első rendelet-módosítás_4" xfId="247"/>
    <cellStyle name="_2009.évi harmadik rendelet-módosítás" xfId="248"/>
    <cellStyle name="_2009.évi harmadik rendelet-módosítás_1" xfId="249"/>
    <cellStyle name="_2009.évi harmadik rendelet-módosítás_2" xfId="250"/>
    <cellStyle name="_2009.évi harmadik rendelet-módosítás_3" xfId="251"/>
    <cellStyle name="_2009.évi második rendelet-módosítás" xfId="252"/>
    <cellStyle name="_2009.évi második rendelet-módosítás intézményi" xfId="253"/>
    <cellStyle name="_2009.évi második rendelet-módosítás intézményi 2" xfId="254"/>
    <cellStyle name="_2009.évi második rendelet-módosítás intézményi 3" xfId="255"/>
    <cellStyle name="_2009.évi második rendelet-módosítás intézményi_1" xfId="256"/>
    <cellStyle name="_2009.évi második rendelet-módosítás intézményi_2" xfId="257"/>
    <cellStyle name="_2009.évi második rendelet-módosítás intézményi_3" xfId="258"/>
    <cellStyle name="_2009.évi második rendelet-módosítás_1" xfId="259"/>
    <cellStyle name="_2009.évi második rendelet-módosítás_2" xfId="260"/>
    <cellStyle name="_2009.évi második rendelet-módosítás_2 2" xfId="261"/>
    <cellStyle name="_2009.évi második rendelet-módosítás_2 3" xfId="262"/>
    <cellStyle name="_2009.évi második rendelet-módosítás_3" xfId="263"/>
    <cellStyle name="_2009.évi második rendelet-módosítás_4" xfId="264"/>
    <cellStyle name="_2009KVIvéglegesküld" xfId="265"/>
    <cellStyle name="_2010. évi ötödik rendelet-módosítás küld" xfId="266"/>
    <cellStyle name="_2010. évi ötödik rendelet-módosítás küld 2" xfId="267"/>
    <cellStyle name="_2010. évi ötödik rendelet-módosítás küld 3" xfId="268"/>
    <cellStyle name="_2010. évi ötödik rendelet-módosítás küld_1" xfId="269"/>
    <cellStyle name="_2010. évi ötödik rendelet-módosítás küld_2" xfId="270"/>
    <cellStyle name="_2010. évi ötödik rendelet-módosítás küld_3" xfId="271"/>
    <cellStyle name="_2010. évi ötödik rendelet-módosítás küld_4" xfId="272"/>
    <cellStyle name="_2010.évi első rendelet-módosítás" xfId="273"/>
    <cellStyle name="_2010.évi első rendelet-módosítás 2" xfId="274"/>
    <cellStyle name="_2010.évi első rendelet-módosítás 3" xfId="275"/>
    <cellStyle name="_2010.évi első rendelet-módosítás_1" xfId="276"/>
    <cellStyle name="_2010.évi első rendelet-módosítás_2" xfId="277"/>
    <cellStyle name="_2010.évi első rendelet-módosítás_3" xfId="278"/>
    <cellStyle name="_2010.évi harmadik rendelet-módosítás" xfId="279"/>
    <cellStyle name="_2010.évi harmadik rendelet-módosítás_1" xfId="280"/>
    <cellStyle name="_2010.évi harmadik rendelet-módosítás_1 2" xfId="281"/>
    <cellStyle name="_2010.évi harmadik rendelet-módosítás_1 3" xfId="282"/>
    <cellStyle name="_2010.évi harmadik rendelet-módosítás_2" xfId="283"/>
    <cellStyle name="_2010.évi harmadik rendelet-módosítás_3" xfId="284"/>
    <cellStyle name="_2010.évi második rendelet-módosítás küld" xfId="285"/>
    <cellStyle name="_2010.évi második rendelet-módosítás küld_1" xfId="286"/>
    <cellStyle name="_2010.évi második rendelet-módosítás küld_2" xfId="287"/>
    <cellStyle name="_2010.évi második rendelet-módosítás küld_3" xfId="288"/>
    <cellStyle name="_2010FELBE" xfId="289"/>
    <cellStyle name="_2010FELBE 2" xfId="290"/>
    <cellStyle name="_2010FELBE 3" xfId="291"/>
    <cellStyle name="_2010FELBE_1" xfId="292"/>
    <cellStyle name="_2010FELBEküld" xfId="293"/>
    <cellStyle name="_2010FELBEküld 2" xfId="294"/>
    <cellStyle name="_2010FELBEküld 3" xfId="295"/>
    <cellStyle name="_2010FELBEküld_1" xfId="296"/>
    <cellStyle name="_2010háromnegyedBesz küld" xfId="297"/>
    <cellStyle name="_2010háromnegyedBesz küld 2" xfId="298"/>
    <cellStyle name="_2010háromnegyedBesz küld 3" xfId="299"/>
    <cellStyle name="_2010háromnegyedBesz küld_1" xfId="300"/>
    <cellStyle name="_2010KVI_végleges küld" xfId="301"/>
    <cellStyle name="_2011. évi harmadik rendelet-módosítás" xfId="302"/>
    <cellStyle name="_2011. évi harmadik rendelet-módosítás_1" xfId="303"/>
    <cellStyle name="_2011. évi harmadik rendelet-módosítás_2" xfId="304"/>
    <cellStyle name="_2011. évi harmadik rendelet-módosítás_3" xfId="305"/>
    <cellStyle name="_2011. évi második rendelet-módosítás" xfId="306"/>
    <cellStyle name="_2011. évi második rendelet-módosítás_1" xfId="307"/>
    <cellStyle name="_2011. évi második rendelet-módosítás_1 2" xfId="308"/>
    <cellStyle name="_2011. évi második rendelet-módosítás_1 3" xfId="309"/>
    <cellStyle name="_2011. évi második rendelet-módosítás_1 4" xfId="310"/>
    <cellStyle name="_2011. évi második rendelet-módosítás_2" xfId="311"/>
    <cellStyle name="_2011. évi második rendelet-módosítás_3" xfId="312"/>
    <cellStyle name="_2011. évi ötödik rendelet-módosítás" xfId="313"/>
    <cellStyle name="_2011. évi ötödik rendelet-módosítás_1" xfId="314"/>
    <cellStyle name="_2011. évi ötödik rendelet-módosítás_2" xfId="315"/>
    <cellStyle name="_2011. évi ötödik rendelet-módosítás_3" xfId="316"/>
    <cellStyle name="_2011. évi ötödik rendelet-módosítás_4" xfId="317"/>
    <cellStyle name="_2011. évi Saját Hatáskör November EÜ " xfId="318"/>
    <cellStyle name="_2011. évi Saját Hatáskör November EÜ _1" xfId="319"/>
    <cellStyle name="_2011. évi Saját Hatáskör November EÜ _2" xfId="320"/>
    <cellStyle name="_2011. évi Saját Hatáskör November EÜ _3" xfId="321"/>
    <cellStyle name="_2011. évi Saját Hatáskör November EÜ _4" xfId="322"/>
    <cellStyle name="_2011FELBEküld" xfId="323"/>
    <cellStyle name="_2011FELBEküld 2" xfId="324"/>
    <cellStyle name="_2011FELBEküld 3" xfId="325"/>
    <cellStyle name="_2011FELBEküld_1" xfId="326"/>
    <cellStyle name="_2011KVI     2011 03 10" xfId="327"/>
    <cellStyle name="_2012. évi NEGYEDIK rendelet-módosítás ÖNK testületi része" xfId="328"/>
    <cellStyle name="_2012. évi NEGYEDIK rendelet-módosítás ÖNK testületi része_1" xfId="329"/>
    <cellStyle name="_2012. évi NEGYEDIK rendelet-módosítás ÖNK testületi része_2" xfId="330"/>
    <cellStyle name="_2012. évi NEGYEDIK rendelet-módosítás ÖNK testületi része_3" xfId="331"/>
    <cellStyle name="_2012.évi első rendelet-módosítás fkvi felosztás ÖNK" xfId="332"/>
    <cellStyle name="_2012.évi első rendelet-módosítás fkvi felosztás ÖNK_1" xfId="333"/>
    <cellStyle name="_2012.évi első rendelet-módosítás fkvi felosztás ÖNK_2" xfId="334"/>
    <cellStyle name="_2012.évi első rendelet-módosítás fkvi felosztás ÖNK_3" xfId="335"/>
    <cellStyle name="_2012.évi első rendelet-módosítás fkvi felosztás PH" xfId="336"/>
    <cellStyle name="_2012.évi első rendelet-módosítás fkvi felosztás PH_1" xfId="337"/>
    <cellStyle name="_2012.évi első rendelet-módosítás fkvi felosztás PH_2" xfId="338"/>
    <cellStyle name="_2012.évi első rendelet-módosítás fkvi felosztás PH_3" xfId="339"/>
    <cellStyle name="_2013. évi MÁSODIK rendelet-módosítás ÖNK testületi része" xfId="340"/>
    <cellStyle name="_2013. évi MÁSODIK rendelet-módosítás ÖNK testületi része_1" xfId="341"/>
    <cellStyle name="_2013. évi MÁSODIK rendelet-módosítás ÖNK testületi része_2" xfId="342"/>
    <cellStyle name="_2013. évi MÁSODIK rendelet-módosítás ÖNK testületi része_3" xfId="343"/>
    <cellStyle name="_2013. évi MÁSODIK rendelet-módosítás PH testületi része" xfId="344"/>
    <cellStyle name="_2013. évi MÁSODIK rendelet-módosítás PH testületi része_1" xfId="345"/>
    <cellStyle name="_2013. évi MÁSODIK rendelet-módosítás PH testületi része_2" xfId="346"/>
    <cellStyle name="_2013. évi MÁSODIK rendelet-módosítás PH testületi része_3" xfId="347"/>
    <cellStyle name="_2013. évi MÁSODIK rendelet-módosítás ZESZ testületi része" xfId="348"/>
    <cellStyle name="_2013. évi MÁSODIK rendelet-módosítás ZESZ testületi része_1" xfId="349"/>
    <cellStyle name="_2013. évi MÁSODIK rendelet-módosítás ZESZ testületi része_2" xfId="350"/>
    <cellStyle name="_2013. évi MÁSODIK rendelet-módosítás ZESZ testületi része_3" xfId="351"/>
    <cellStyle name="_34BESZ2005" xfId="352"/>
    <cellStyle name="_34BESZ2005_1" xfId="353"/>
    <cellStyle name="_34BESZ2005_1 2" xfId="354"/>
    <cellStyle name="_34BESZ2005_1 3" xfId="355"/>
    <cellStyle name="_34BESZ2005_1 4" xfId="356"/>
    <cellStyle name="_34BESZ2005_1 5" xfId="357"/>
    <cellStyle name="_34BESZ2006" xfId="358"/>
    <cellStyle name="_34BESZ2006 2" xfId="359"/>
    <cellStyle name="_34BESZ2006 3" xfId="360"/>
    <cellStyle name="_34BESZ2006 4" xfId="361"/>
    <cellStyle name="_34BESZ2006 5" xfId="362"/>
    <cellStyle name="_34BESZ2006_1" xfId="363"/>
    <cellStyle name="_34BESZ2006_2" xfId="364"/>
    <cellStyle name="_34BESZ2006_2_PH KVI 2014 KV 2014 02 20 elfogadott TEST2" xfId="365"/>
    <cellStyle name="_34BESZ2006bőv" xfId="366"/>
    <cellStyle name="_34BESZ2006bőv_1" xfId="367"/>
    <cellStyle name="_34BESZ2006bőv_1_PH KVI 2014 KV 2014 02 20 elfogadott TEST2" xfId="368"/>
    <cellStyle name="_34BESZ2006bőv1" xfId="369"/>
    <cellStyle name="_34BESZ2006bőv1_1" xfId="370"/>
    <cellStyle name="_34BESZ2006bőv1_1 2" xfId="371"/>
    <cellStyle name="_34BESZ2006bőv1_1 3" xfId="372"/>
    <cellStyle name="_34BESZ2006bőv1_1 4" xfId="373"/>
    <cellStyle name="_34BESZ2006bőv1_1 5" xfId="374"/>
    <cellStyle name="_34BESZ2006bőv1_1_Munkafüzet2" xfId="375"/>
    <cellStyle name="_34BESZ2006bőv1_1_Munkafüzet2_PH KVI 2014 KV 2014 02 20 elfogadott TEST2" xfId="376"/>
    <cellStyle name="_34BESZ2006otthon" xfId="377"/>
    <cellStyle name="_34BESZ2006otthon 2" xfId="378"/>
    <cellStyle name="_34BESZ2006otthon 3" xfId="379"/>
    <cellStyle name="_34BESZ2006otthon 4" xfId="380"/>
    <cellStyle name="_34BESZ2006otthon 5" xfId="381"/>
    <cellStyle name="_34BESZ2006otthon_1" xfId="382"/>
    <cellStyle name="_alapokmányok" xfId="383"/>
    <cellStyle name="_alapokmányok_PH KVI 2014 KV 2014 02 20 elfogadott TEST2" xfId="384"/>
    <cellStyle name="_EUs pályázatok intézmények felé" xfId="385"/>
    <cellStyle name="_költségvetési ALAPtábla rendelet módosításhoz" xfId="386"/>
    <cellStyle name="_költségvetési ALAPtábla rendelet módosításhoz_1" xfId="387"/>
    <cellStyle name="_költségvetési ALAPtábla rendelet módosításhoz_2" xfId="388"/>
    <cellStyle name="_költségvetési ALAPtábla rendelet módosításhoz_3" xfId="389"/>
    <cellStyle name="_költségvetési ALAPtábla rendelet módosításhoz_4" xfId="390"/>
    <cellStyle name="_Kötvény törlesztés éls kamat alakulása" xfId="391"/>
    <cellStyle name="_kötvénylekötés és kamatbevétel" xfId="392"/>
    <cellStyle name="_Másolat eredetije2006.évi harmadik rendelet-módosításO" xfId="393"/>
    <cellStyle name="_Másolat eredetije2006.évi harmadik rendelet-módosításO_1" xfId="394"/>
    <cellStyle name="_Másolat eredetije2006.évi harmadik rendelet-módosításO_1 2" xfId="395"/>
    <cellStyle name="_Másolat eredetije2006.évi harmadik rendelet-módosításO_1 3" xfId="396"/>
    <cellStyle name="_Másolat eredetije2006.évi harmadik rendelet-módosításO_2" xfId="397"/>
    <cellStyle name="_Másolat eredetije2006.évi harmadik rendelet-módosításO_3" xfId="398"/>
    <cellStyle name="_Másolat eredetije2006.évi harmadik rendelet-módosításO_4" xfId="399"/>
    <cellStyle name="_Munkafüzet2" xfId="400"/>
    <cellStyle name="_TÁMOP félévesGesz" xfId="401"/>
    <cellStyle name="_TartalékKötvényLekötésekEgyebek2011" xfId="402"/>
    <cellStyle name="_TEST1" xfId="403"/>
    <cellStyle name="_TEST1 2" xfId="404"/>
    <cellStyle name="_TEST1 3" xfId="405"/>
    <cellStyle name="_TEST1 4" xfId="406"/>
    <cellStyle name="_TEST1 5" xfId="407"/>
    <cellStyle name="_TEST1_1" xfId="408"/>
    <cellStyle name="_TEST2" xfId="409"/>
    <cellStyle name="_TEST2 2" xfId="410"/>
    <cellStyle name="_TEST2 3" xfId="411"/>
    <cellStyle name="_TEST2 4" xfId="412"/>
    <cellStyle name="_TEST2 5" xfId="413"/>
    <cellStyle name="_TEST2_1" xfId="414"/>
    <cellStyle name="_TEST2_2" xfId="415"/>
    <cellStyle name="_TEST2_2_PH KVI 2014 KV 2014 02 20 elfogadott TEST2" xfId="416"/>
    <cellStyle name="_TEST3" xfId="417"/>
    <cellStyle name="_TEST3 2" xfId="418"/>
    <cellStyle name="_TEST3 3" xfId="419"/>
    <cellStyle name="_TEST3 4" xfId="420"/>
    <cellStyle name="_TEST3 5" xfId="421"/>
    <cellStyle name="_TEST3_1" xfId="422"/>
    <cellStyle name="_TEST3V" xfId="423"/>
    <cellStyle name="_TEST3V_1" xfId="424"/>
    <cellStyle name="_TEST3V_2" xfId="425"/>
    <cellStyle name="_TEST3V_2_PH KVI 2014 KV 2014 02 20 elfogadott TEST2" xfId="426"/>
    <cellStyle name="_TEST3V_3" xfId="427"/>
    <cellStyle name="_TEST3V_4" xfId="428"/>
    <cellStyle name="_TEST3V_4 2" xfId="429"/>
    <cellStyle name="_TEST3V_4 3" xfId="430"/>
    <cellStyle name="_TEST3V_4 4" xfId="431"/>
    <cellStyle name="_TEST3V_4 5" xfId="432"/>
    <cellStyle name="_test4" xfId="433"/>
    <cellStyle name="_test4 2" xfId="434"/>
    <cellStyle name="_test4 3" xfId="435"/>
    <cellStyle name="_test4_1" xfId="436"/>
    <cellStyle name="_test4_2" xfId="437"/>
    <cellStyle name="_test4_3" xfId="438"/>
    <cellStyle name="_test4_4" xfId="439"/>
    <cellStyle name="_TEST5" xfId="440"/>
    <cellStyle name="_TEST5_1" xfId="441"/>
    <cellStyle name="_TEST5_2" xfId="442"/>
    <cellStyle name="_TEST5_2 2" xfId="443"/>
    <cellStyle name="_TEST5_2 3" xfId="444"/>
    <cellStyle name="_TEST5_2 4" xfId="445"/>
    <cellStyle name="_TEST5_2 5" xfId="446"/>
    <cellStyle name="_TEST5_3" xfId="447"/>
    <cellStyle name="20% - 1. jelölőszín" xfId="448"/>
    <cellStyle name="20% - 2. jelölőszín" xfId="449"/>
    <cellStyle name="20% - 3. jelölőszín" xfId="450"/>
    <cellStyle name="20% - 4. jelölőszín" xfId="451"/>
    <cellStyle name="20% - 5. jelölőszín" xfId="452"/>
    <cellStyle name="20% - 6. jelölőszín" xfId="453"/>
    <cellStyle name="40% - 1. jelölőszín" xfId="454"/>
    <cellStyle name="40% - 2. jelölőszín" xfId="455"/>
    <cellStyle name="40% - 3. jelölőszín" xfId="456"/>
    <cellStyle name="40% - 4. jelölőszín" xfId="457"/>
    <cellStyle name="40% - 5. jelölőszín" xfId="458"/>
    <cellStyle name="40% - 6. jelölőszín" xfId="459"/>
    <cellStyle name="60% - 1. jelölőszín" xfId="460"/>
    <cellStyle name="60% - 2. jelölőszín" xfId="461"/>
    <cellStyle name="60% - 3. jelölőszín" xfId="462"/>
    <cellStyle name="60% - 4. jelölőszín" xfId="463"/>
    <cellStyle name="60% - 5. jelölőszín" xfId="464"/>
    <cellStyle name="60% - 6. jelölőszín" xfId="465"/>
    <cellStyle name="Bevitel" xfId="466"/>
    <cellStyle name="Cím" xfId="467"/>
    <cellStyle name="Címsor 1" xfId="468"/>
    <cellStyle name="Címsor 2" xfId="469"/>
    <cellStyle name="Címsor 3" xfId="470"/>
    <cellStyle name="Címsor 4" xfId="471"/>
    <cellStyle name="Ellenőrzőcella" xfId="472"/>
    <cellStyle name="Comma" xfId="473"/>
    <cellStyle name="Comma [0]" xfId="474"/>
    <cellStyle name="Ezres 2" xfId="475"/>
    <cellStyle name="Ezres 2 2" xfId="476"/>
    <cellStyle name="Ezres 2 3" xfId="477"/>
    <cellStyle name="Ezres 3" xfId="478"/>
    <cellStyle name="Ezres 3 2" xfId="479"/>
    <cellStyle name="Ezres 4" xfId="480"/>
    <cellStyle name="Ezres 4 2" xfId="481"/>
    <cellStyle name="Ezres 5" xfId="482"/>
    <cellStyle name="Ezres 6" xfId="483"/>
    <cellStyle name="Ezres 7" xfId="484"/>
    <cellStyle name="Figyelmeztetés" xfId="485"/>
    <cellStyle name="Hyperlink" xfId="486"/>
    <cellStyle name="Hivatkozott cella" xfId="487"/>
    <cellStyle name="Jegyzet" xfId="488"/>
    <cellStyle name="Jelölőszín (1)" xfId="489"/>
    <cellStyle name="Jelölőszín (2)" xfId="490"/>
    <cellStyle name="Jelölőszín (3)" xfId="491"/>
    <cellStyle name="Jelölőszín (4)" xfId="492"/>
    <cellStyle name="Jelölőszín (5)" xfId="493"/>
    <cellStyle name="Jelölőszín (6)" xfId="494"/>
    <cellStyle name="Jó" xfId="495"/>
    <cellStyle name="Kimenet" xfId="496"/>
    <cellStyle name="Followed Hyperlink" xfId="497"/>
    <cellStyle name="Magyarázó szöveg" xfId="498"/>
    <cellStyle name="Normál 2" xfId="499"/>
    <cellStyle name="Normál 2 2" xfId="500"/>
    <cellStyle name="Normál 2 2 2" xfId="501"/>
    <cellStyle name="Normál 2 3" xfId="502"/>
    <cellStyle name="Normál 2_melléklet_3_kiadás_9000_121221_penzugy" xfId="503"/>
    <cellStyle name="Normál 3" xfId="504"/>
    <cellStyle name="Normál 3 2" xfId="505"/>
    <cellStyle name="Normál 4" xfId="506"/>
    <cellStyle name="Normál 4 2" xfId="507"/>
    <cellStyle name="Normál 4 3" xfId="508"/>
    <cellStyle name="Normál 5" xfId="509"/>
    <cellStyle name="Normál 5 2" xfId="510"/>
    <cellStyle name="Normál 6" xfId="511"/>
    <cellStyle name="Normál 6 2" xfId="512"/>
    <cellStyle name="Normál 7" xfId="513"/>
    <cellStyle name="Normál 7 2" xfId="514"/>
    <cellStyle name="Normál 8" xfId="515"/>
    <cellStyle name="Normál 8 2" xfId="516"/>
    <cellStyle name="Normal_APUT202" xfId="517"/>
    <cellStyle name="Összesen" xfId="518"/>
    <cellStyle name="Currency" xfId="519"/>
    <cellStyle name="Currency [0]" xfId="520"/>
    <cellStyle name="Pénznem 2" xfId="521"/>
    <cellStyle name="Pénznem 2 2" xfId="522"/>
    <cellStyle name="Pénznem 3" xfId="523"/>
    <cellStyle name="Pénznem 4" xfId="524"/>
    <cellStyle name="Pénznem 4 2" xfId="525"/>
    <cellStyle name="Pénznem 5" xfId="526"/>
    <cellStyle name="Pénznem 6" xfId="527"/>
    <cellStyle name="Rossz" xfId="528"/>
    <cellStyle name="Semleges" xfId="529"/>
    <cellStyle name="Stílus 1" xfId="530"/>
    <cellStyle name="Stílus 4" xfId="531"/>
    <cellStyle name="Stílus 4 2" xfId="532"/>
    <cellStyle name="Stílus 4 3" xfId="533"/>
    <cellStyle name="Számítás" xfId="534"/>
    <cellStyle name="Percent" xfId="535"/>
    <cellStyle name="Százalék 2" xfId="536"/>
    <cellStyle name="Százalék 3" xfId="537"/>
    <cellStyle name="Százalék 3 2" xfId="538"/>
    <cellStyle name="Százalék 4" xfId="539"/>
    <cellStyle name="Százalék 5" xfId="5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Layout" zoomScaleNormal="140" zoomScaleSheetLayoutView="100" workbookViewId="0" topLeftCell="A34">
      <selection activeCell="A50" sqref="A50:L50"/>
    </sheetView>
  </sheetViews>
  <sheetFormatPr defaultColWidth="11.421875" defaultRowHeight="12.75"/>
  <cols>
    <col min="1" max="1" width="2.57421875" style="90" customWidth="1"/>
    <col min="2" max="2" width="2.7109375" style="89" customWidth="1"/>
    <col min="3" max="3" width="52.00390625" style="89" customWidth="1"/>
    <col min="4" max="4" width="17.140625" style="89" customWidth="1"/>
    <col min="5" max="5" width="17.140625" style="89" hidden="1" customWidth="1"/>
    <col min="6" max="12" width="17.140625" style="89" customWidth="1"/>
    <col min="13" max="16384" width="11.421875" style="89" customWidth="1"/>
  </cols>
  <sheetData>
    <row r="1" ht="15.75">
      <c r="L1" s="88" t="s">
        <v>171</v>
      </c>
    </row>
    <row r="2" spans="1:12" s="87" customFormat="1" ht="17.25" customHeight="1" hidden="1">
      <c r="A2" s="86"/>
      <c r="L2" s="150" t="s">
        <v>145</v>
      </c>
    </row>
    <row r="3" spans="1:12" ht="43.5" customHeight="1">
      <c r="A3" s="249" t="s">
        <v>146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5" customHeight="1">
      <c r="A4" s="221" t="s">
        <v>147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ht="25.5" customHeight="1" thickBot="1">
      <c r="L5" s="91" t="s">
        <v>81</v>
      </c>
    </row>
    <row r="6" spans="1:12" s="92" customFormat="1" ht="15" thickBot="1">
      <c r="A6" s="85"/>
      <c r="B6" s="54"/>
      <c r="C6" s="55"/>
      <c r="D6" s="250" t="s">
        <v>118</v>
      </c>
      <c r="E6" s="251"/>
      <c r="F6" s="251"/>
      <c r="G6" s="251"/>
      <c r="H6" s="251"/>
      <c r="I6" s="251"/>
      <c r="J6" s="251"/>
      <c r="K6" s="251"/>
      <c r="L6" s="252"/>
    </row>
    <row r="7" spans="1:12" s="93" customFormat="1" ht="47.25" customHeight="1" thickBot="1">
      <c r="A7" s="228" t="s">
        <v>38</v>
      </c>
      <c r="B7" s="229"/>
      <c r="C7" s="230"/>
      <c r="D7" s="250" t="s">
        <v>72</v>
      </c>
      <c r="E7" s="251"/>
      <c r="F7" s="251"/>
      <c r="G7" s="251"/>
      <c r="H7" s="251"/>
      <c r="I7" s="251"/>
      <c r="J7" s="251"/>
      <c r="K7" s="251"/>
      <c r="L7" s="252"/>
    </row>
    <row r="8" spans="1:12" s="94" customFormat="1" ht="25.5" customHeight="1">
      <c r="A8" s="231" t="s">
        <v>39</v>
      </c>
      <c r="B8" s="232"/>
      <c r="C8" s="233"/>
      <c r="D8" s="237" t="s">
        <v>167</v>
      </c>
      <c r="E8" s="239" t="s">
        <v>148</v>
      </c>
      <c r="F8" s="223" t="s">
        <v>168</v>
      </c>
      <c r="G8" s="256" t="s">
        <v>170</v>
      </c>
      <c r="H8" s="223" t="s">
        <v>169</v>
      </c>
      <c r="I8" s="239" t="s">
        <v>148</v>
      </c>
      <c r="J8" s="259" t="s">
        <v>148</v>
      </c>
      <c r="K8" s="260"/>
      <c r="L8" s="261"/>
    </row>
    <row r="9" spans="1:12" s="91" customFormat="1" ht="24.75" customHeight="1" thickBot="1">
      <c r="A9" s="234"/>
      <c r="B9" s="235"/>
      <c r="C9" s="236"/>
      <c r="D9" s="238"/>
      <c r="E9" s="240"/>
      <c r="F9" s="224"/>
      <c r="G9" s="257"/>
      <c r="H9" s="258"/>
      <c r="I9" s="240"/>
      <c r="J9" s="68" t="s">
        <v>80</v>
      </c>
      <c r="K9" s="68" t="s">
        <v>140</v>
      </c>
      <c r="L9" s="63" t="s">
        <v>141</v>
      </c>
    </row>
    <row r="10" spans="1:12" s="95" customFormat="1" ht="26.25" customHeight="1">
      <c r="A10" s="225" t="s">
        <v>2</v>
      </c>
      <c r="B10" s="226"/>
      <c r="C10" s="227"/>
      <c r="D10" s="70"/>
      <c r="E10" s="72"/>
      <c r="F10" s="72"/>
      <c r="G10" s="72"/>
      <c r="H10" s="72"/>
      <c r="I10" s="72"/>
      <c r="J10" s="72"/>
      <c r="K10" s="72"/>
      <c r="L10" s="71"/>
    </row>
    <row r="11" spans="1:12" s="96" customFormat="1" ht="19.5" customHeight="1">
      <c r="A11" s="73" t="s">
        <v>123</v>
      </c>
      <c r="B11" s="16" t="s">
        <v>154</v>
      </c>
      <c r="C11" s="67"/>
      <c r="D11" s="43">
        <f aca="true" t="shared" si="0" ref="D11:L11">SUM(D12:D15)</f>
        <v>7361173</v>
      </c>
      <c r="E11" s="18">
        <f t="shared" si="0"/>
        <v>5799225</v>
      </c>
      <c r="F11" s="18">
        <f>+'KIADÁSOK_BEVÉTELEK intézményenk'!F11</f>
        <v>270899</v>
      </c>
      <c r="G11" s="18">
        <f>+D11+F11</f>
        <v>7632072</v>
      </c>
      <c r="H11" s="18">
        <f>SUM(H12:H15)</f>
        <v>29379.3</v>
      </c>
      <c r="I11" s="18">
        <f>+G11+H11</f>
        <v>7661451.3</v>
      </c>
      <c r="J11" s="18">
        <f t="shared" si="0"/>
        <v>4384068.4</v>
      </c>
      <c r="K11" s="18">
        <f t="shared" si="0"/>
        <v>3277353</v>
      </c>
      <c r="L11" s="24">
        <f t="shared" si="0"/>
        <v>30</v>
      </c>
    </row>
    <row r="12" spans="1:12" s="97" customFormat="1" ht="9.75" customHeight="1">
      <c r="A12" s="74"/>
      <c r="B12" s="1" t="s">
        <v>134</v>
      </c>
      <c r="C12" s="64" t="s">
        <v>26</v>
      </c>
      <c r="D12" s="29">
        <f>'KIADÁSOK_BEVÉTELEK intézményenk'!D12</f>
        <v>3674202</v>
      </c>
      <c r="E12" s="2">
        <f>'KIADÁSOK_BEVÉTELEK intézményenk'!E12</f>
        <v>3435587</v>
      </c>
      <c r="F12" s="2">
        <f>+'KIADÁSOK_BEVÉTELEK intézményenk'!F12</f>
        <v>257059</v>
      </c>
      <c r="G12" s="210">
        <f aca="true" t="shared" si="1" ref="G12:G42">+D12+F12</f>
        <v>3931261</v>
      </c>
      <c r="H12" s="2">
        <f>'KIADÁSOK_BEVÉTELEK intézményenk'!H12</f>
        <v>24879</v>
      </c>
      <c r="I12" s="210">
        <f aca="true" t="shared" si="2" ref="I12:I40">+G12+H12</f>
        <v>3956140</v>
      </c>
      <c r="J12" s="2">
        <f>'KIADÁSOK_BEVÉTELEK intézményenk'!J12</f>
        <v>3956110</v>
      </c>
      <c r="K12" s="2">
        <f>'KIADÁSOK_BEVÉTELEK intézményenk'!K12</f>
        <v>0</v>
      </c>
      <c r="L12" s="21">
        <f>'KIADÁSOK_BEVÉTELEK intézményenk'!L12</f>
        <v>30</v>
      </c>
    </row>
    <row r="13" spans="1:12" s="97" customFormat="1" ht="9.75" customHeight="1">
      <c r="A13" s="74"/>
      <c r="B13" s="1" t="s">
        <v>135</v>
      </c>
      <c r="C13" s="64" t="s">
        <v>15</v>
      </c>
      <c r="D13" s="29">
        <f>'KIADÁSOK_BEVÉTELEK intézményenk'!D13</f>
        <v>0</v>
      </c>
      <c r="E13" s="2">
        <f>'KIADÁSOK_BEVÉTELEK intézményenk'!E13</f>
        <v>0</v>
      </c>
      <c r="F13" s="18">
        <f>+'KIADÁSOK_BEVÉTELEK intézményenk'!F13</f>
        <v>0</v>
      </c>
      <c r="G13" s="18">
        <f t="shared" si="1"/>
        <v>0</v>
      </c>
      <c r="H13" s="2">
        <f>'KIADÁSOK_BEVÉTELEK intézményenk'!H13</f>
        <v>0</v>
      </c>
      <c r="I13" s="18">
        <f t="shared" si="2"/>
        <v>0</v>
      </c>
      <c r="J13" s="2">
        <f>'KIADÁSOK_BEVÉTELEK intézményenk'!J13</f>
        <v>0</v>
      </c>
      <c r="K13" s="2">
        <f>'KIADÁSOK_BEVÉTELEK intézményenk'!K13</f>
        <v>0</v>
      </c>
      <c r="L13" s="21">
        <f>'KIADÁSOK_BEVÉTELEK intézményenk'!L13</f>
        <v>0</v>
      </c>
    </row>
    <row r="14" spans="1:12" s="97" customFormat="1" ht="9.75" customHeight="1">
      <c r="A14" s="74"/>
      <c r="B14" s="1" t="s">
        <v>136</v>
      </c>
      <c r="C14" s="64" t="s">
        <v>155</v>
      </c>
      <c r="D14" s="29">
        <f>'KIADÁSOK_BEVÉTELEK intézményenk'!D14</f>
        <v>0</v>
      </c>
      <c r="E14" s="2">
        <f>'KIADÁSOK_BEVÉTELEK intézményenk'!E14</f>
        <v>0</v>
      </c>
      <c r="F14" s="2">
        <f>+'KIADÁSOK_BEVÉTELEK intézményenk'!F14</f>
        <v>0</v>
      </c>
      <c r="G14" s="18">
        <f t="shared" si="1"/>
        <v>0</v>
      </c>
      <c r="H14" s="2">
        <f>'KIADÁSOK_BEVÉTELEK intézményenk'!H14</f>
        <v>0</v>
      </c>
      <c r="I14" s="18">
        <f t="shared" si="2"/>
        <v>0</v>
      </c>
      <c r="J14" s="2">
        <f>'KIADÁSOK_BEVÉTELEK intézményenk'!J14</f>
        <v>0</v>
      </c>
      <c r="K14" s="2">
        <f>'KIADÁSOK_BEVÉTELEK intézményenk'!K14</f>
        <v>0</v>
      </c>
      <c r="L14" s="21">
        <f>'KIADÁSOK_BEVÉTELEK intézményenk'!L14</f>
        <v>0</v>
      </c>
    </row>
    <row r="15" spans="1:12" s="97" customFormat="1" ht="9.75" customHeight="1">
      <c r="A15" s="74"/>
      <c r="B15" s="1" t="s">
        <v>137</v>
      </c>
      <c r="C15" s="64" t="s">
        <v>156</v>
      </c>
      <c r="D15" s="29">
        <f>'KIADÁSOK_BEVÉTELEK intézményenk'!D15</f>
        <v>3686971</v>
      </c>
      <c r="E15" s="2">
        <f>'KIADÁSOK_BEVÉTELEK intézményenk'!E15</f>
        <v>2363638</v>
      </c>
      <c r="F15" s="210">
        <f>+'KIADÁSOK_BEVÉTELEK intézményenk'!F15</f>
        <v>13840</v>
      </c>
      <c r="G15" s="210">
        <f t="shared" si="1"/>
        <v>3700811</v>
      </c>
      <c r="H15" s="2">
        <f>'KIADÁSOK_BEVÉTELEK intézményenk'!H15+0.3</f>
        <v>4500.3</v>
      </c>
      <c r="I15" s="210">
        <f t="shared" si="2"/>
        <v>3705311.3</v>
      </c>
      <c r="J15" s="2">
        <f>'KIADÁSOK_BEVÉTELEK intézményenk'!J15+0.4</f>
        <v>427958.4</v>
      </c>
      <c r="K15" s="2">
        <f>'KIADÁSOK_BEVÉTELEK intézményenk'!K15</f>
        <v>3277353</v>
      </c>
      <c r="L15" s="21">
        <f>'KIADÁSOK_BEVÉTELEK intézményenk'!L15</f>
        <v>0</v>
      </c>
    </row>
    <row r="16" spans="1:12" s="98" customFormat="1" ht="9.75" customHeight="1">
      <c r="A16" s="75" t="s">
        <v>124</v>
      </c>
      <c r="B16" s="3" t="s">
        <v>16</v>
      </c>
      <c r="C16" s="66"/>
      <c r="D16" s="30">
        <f aca="true" t="shared" si="3" ref="D16:L16">SUM(D17:D18)</f>
        <v>11204007</v>
      </c>
      <c r="E16" s="4">
        <f t="shared" si="3"/>
        <v>10905150</v>
      </c>
      <c r="F16" s="2">
        <f>+'KIADÁSOK_BEVÉTELEK intézményenk'!F16</f>
        <v>0</v>
      </c>
      <c r="G16" s="18">
        <f t="shared" si="1"/>
        <v>11204007</v>
      </c>
      <c r="H16" s="4">
        <f t="shared" si="3"/>
        <v>0</v>
      </c>
      <c r="I16" s="18">
        <f t="shared" si="2"/>
        <v>11204007</v>
      </c>
      <c r="J16" s="4">
        <f t="shared" si="3"/>
        <v>8611600.4</v>
      </c>
      <c r="K16" s="4">
        <f t="shared" si="3"/>
        <v>2585500</v>
      </c>
      <c r="L16" s="20">
        <f t="shared" si="3"/>
        <v>6907</v>
      </c>
    </row>
    <row r="17" spans="1:12" s="97" customFormat="1" ht="9.75" customHeight="1">
      <c r="A17" s="74"/>
      <c r="B17" s="1" t="s">
        <v>134</v>
      </c>
      <c r="C17" s="64" t="s">
        <v>28</v>
      </c>
      <c r="D17" s="29">
        <f>'KIADÁSOK_BEVÉTELEK intézményenk'!D17</f>
        <v>10670000</v>
      </c>
      <c r="E17" s="2">
        <f>'KIADÁSOK_BEVÉTELEK intézményenk'!E17</f>
        <v>10622693</v>
      </c>
      <c r="F17" s="18">
        <f>+'KIADÁSOK_BEVÉTELEK intézményenk'!F17</f>
        <v>0</v>
      </c>
      <c r="G17" s="210">
        <f t="shared" si="1"/>
        <v>10670000</v>
      </c>
      <c r="H17" s="2">
        <f>'KIADÁSOK_BEVÉTELEK intézményenk'!H17</f>
        <v>0</v>
      </c>
      <c r="I17" s="210">
        <f t="shared" si="2"/>
        <v>10670000</v>
      </c>
      <c r="J17" s="2">
        <f>'KIADÁSOK_BEVÉTELEK intézményenk'!J17+0.4</f>
        <v>8085000.4</v>
      </c>
      <c r="K17" s="2">
        <f>'KIADÁSOK_BEVÉTELEK intézményenk'!K17</f>
        <v>2585000</v>
      </c>
      <c r="L17" s="21">
        <f>'KIADÁSOK_BEVÉTELEK intézményenk'!L17</f>
        <v>0</v>
      </c>
    </row>
    <row r="18" spans="1:12" s="97" customFormat="1" ht="9.75" customHeight="1">
      <c r="A18" s="74"/>
      <c r="B18" s="1" t="s">
        <v>135</v>
      </c>
      <c r="C18" s="64" t="s">
        <v>29</v>
      </c>
      <c r="D18" s="29">
        <f>'KIADÁSOK_BEVÉTELEK intézményenk'!D18</f>
        <v>534007</v>
      </c>
      <c r="E18" s="2">
        <f>'KIADÁSOK_BEVÉTELEK intézményenk'!E18</f>
        <v>282457</v>
      </c>
      <c r="F18" s="2">
        <f>+'KIADÁSOK_BEVÉTELEK intézményenk'!F18</f>
        <v>0</v>
      </c>
      <c r="G18" s="210">
        <f t="shared" si="1"/>
        <v>534007</v>
      </c>
      <c r="H18" s="2">
        <f>'KIADÁSOK_BEVÉTELEK intézményenk'!H18</f>
        <v>0</v>
      </c>
      <c r="I18" s="210">
        <f t="shared" si="2"/>
        <v>534007</v>
      </c>
      <c r="J18" s="2">
        <f>'KIADÁSOK_BEVÉTELEK intézményenk'!J18</f>
        <v>526600</v>
      </c>
      <c r="K18" s="2">
        <f>'KIADÁSOK_BEVÉTELEK intézményenk'!K18</f>
        <v>500</v>
      </c>
      <c r="L18" s="21">
        <f>'KIADÁSOK_BEVÉTELEK intézményenk'!L18</f>
        <v>6907</v>
      </c>
    </row>
    <row r="19" spans="1:12" s="100" customFormat="1" ht="10.5">
      <c r="A19" s="76" t="s">
        <v>125</v>
      </c>
      <c r="B19" s="13" t="s">
        <v>17</v>
      </c>
      <c r="C19" s="99"/>
      <c r="D19" s="30">
        <f>'KIADÁSOK_BEVÉTELEK intézményenk'!D19</f>
        <v>6627706</v>
      </c>
      <c r="E19" s="4">
        <f>'KIADÁSOK_BEVÉTELEK intézményenk'!E19</f>
        <v>5671876</v>
      </c>
      <c r="F19" s="18">
        <f>+'KIADÁSOK_BEVÉTELEK intézményenk'!F19</f>
        <v>0</v>
      </c>
      <c r="G19" s="18">
        <f t="shared" si="1"/>
        <v>6627706</v>
      </c>
      <c r="H19" s="4">
        <f>'KIADÁSOK_BEVÉTELEK intézményenk'!H19</f>
        <v>0</v>
      </c>
      <c r="I19" s="18">
        <f t="shared" si="2"/>
        <v>6627706</v>
      </c>
      <c r="J19" s="4">
        <f>'KIADÁSOK_BEVÉTELEK intézményenk'!J19</f>
        <v>4236704</v>
      </c>
      <c r="K19" s="4">
        <f>'KIADÁSOK_BEVÉTELEK intézményenk'!K19</f>
        <v>2381002</v>
      </c>
      <c r="L19" s="20">
        <f>'KIADÁSOK_BEVÉTELEK intézményenk'!L19</f>
        <v>10000</v>
      </c>
    </row>
    <row r="20" spans="1:12" s="98" customFormat="1" ht="9.75" customHeight="1">
      <c r="A20" s="75" t="s">
        <v>126</v>
      </c>
      <c r="B20" s="3" t="s">
        <v>19</v>
      </c>
      <c r="C20" s="66"/>
      <c r="D20" s="30">
        <f aca="true" t="shared" si="4" ref="D20:L20">SUM(D21:D22)</f>
        <v>12000</v>
      </c>
      <c r="E20" s="4">
        <f t="shared" si="4"/>
        <v>14712</v>
      </c>
      <c r="F20" s="2">
        <f>+'KIADÁSOK_BEVÉTELEK intézményenk'!F20</f>
        <v>0</v>
      </c>
      <c r="G20" s="18">
        <f t="shared" si="1"/>
        <v>12000</v>
      </c>
      <c r="H20" s="4">
        <f t="shared" si="4"/>
        <v>0</v>
      </c>
      <c r="I20" s="18">
        <f t="shared" si="2"/>
        <v>12000</v>
      </c>
      <c r="J20" s="4">
        <f t="shared" si="4"/>
        <v>0</v>
      </c>
      <c r="K20" s="4">
        <f t="shared" si="4"/>
        <v>12000</v>
      </c>
      <c r="L20" s="20">
        <f t="shared" si="4"/>
        <v>0</v>
      </c>
    </row>
    <row r="21" spans="1:12" s="97" customFormat="1" ht="9.75" customHeight="1">
      <c r="A21" s="74"/>
      <c r="B21" s="1" t="s">
        <v>134</v>
      </c>
      <c r="C21" s="64" t="s">
        <v>157</v>
      </c>
      <c r="D21" s="29">
        <f>'KIADÁSOK_BEVÉTELEK intézményenk'!D21</f>
        <v>12000</v>
      </c>
      <c r="E21" s="2">
        <f>'KIADÁSOK_BEVÉTELEK intézményenk'!E21</f>
        <v>11000</v>
      </c>
      <c r="F21" s="18">
        <f>+'KIADÁSOK_BEVÉTELEK intézményenk'!F21</f>
        <v>0</v>
      </c>
      <c r="G21" s="210">
        <f t="shared" si="1"/>
        <v>12000</v>
      </c>
      <c r="H21" s="2">
        <f>'KIADÁSOK_BEVÉTELEK intézményenk'!H21</f>
        <v>0</v>
      </c>
      <c r="I21" s="210">
        <f t="shared" si="2"/>
        <v>12000</v>
      </c>
      <c r="J21" s="2">
        <f>'KIADÁSOK_BEVÉTELEK intézményenk'!J21</f>
        <v>0</v>
      </c>
      <c r="K21" s="2">
        <f>'KIADÁSOK_BEVÉTELEK intézményenk'!K21</f>
        <v>12000</v>
      </c>
      <c r="L21" s="21">
        <f>'KIADÁSOK_BEVÉTELEK intézményenk'!L21</f>
        <v>0</v>
      </c>
    </row>
    <row r="22" spans="1:12" s="97" customFormat="1" ht="9.75" customHeight="1">
      <c r="A22" s="74"/>
      <c r="B22" s="1" t="s">
        <v>135</v>
      </c>
      <c r="C22" s="64" t="s">
        <v>158</v>
      </c>
      <c r="D22" s="29">
        <f>'KIADÁSOK_BEVÉTELEK intézményenk'!D22</f>
        <v>0</v>
      </c>
      <c r="E22" s="2">
        <f>'KIADÁSOK_BEVÉTELEK intézményenk'!E22</f>
        <v>3712</v>
      </c>
      <c r="F22" s="2">
        <f>+'KIADÁSOK_BEVÉTELEK intézményenk'!F22</f>
        <v>0</v>
      </c>
      <c r="G22" s="18">
        <f t="shared" si="1"/>
        <v>0</v>
      </c>
      <c r="H22" s="2">
        <f>'KIADÁSOK_BEVÉTELEK intézményenk'!H22</f>
        <v>0</v>
      </c>
      <c r="I22" s="18">
        <f t="shared" si="2"/>
        <v>0</v>
      </c>
      <c r="J22" s="2">
        <f>'KIADÁSOK_BEVÉTELEK intézményenk'!J22</f>
        <v>0</v>
      </c>
      <c r="K22" s="2">
        <f>'KIADÁSOK_BEVÉTELEK intézményenk'!K22</f>
        <v>0</v>
      </c>
      <c r="L22" s="21">
        <f>'KIADÁSOK_BEVÉTELEK intézményenk'!L22</f>
        <v>0</v>
      </c>
    </row>
    <row r="23" spans="1:12" s="101" customFormat="1" ht="30.75" customHeight="1">
      <c r="A23" s="77" t="s">
        <v>127</v>
      </c>
      <c r="B23" s="219" t="s">
        <v>142</v>
      </c>
      <c r="C23" s="220"/>
      <c r="D23" s="207">
        <f>D11+D16+D19+D20+1</f>
        <v>25204887</v>
      </c>
      <c r="E23" s="200">
        <f aca="true" t="shared" si="5" ref="E23:L23">E11+E16+E19+E20</f>
        <v>22390963</v>
      </c>
      <c r="F23" s="200">
        <f>+F15+F12</f>
        <v>270899</v>
      </c>
      <c r="G23" s="200">
        <f t="shared" si="1"/>
        <v>25475786</v>
      </c>
      <c r="H23" s="200">
        <f t="shared" si="5"/>
        <v>29379.3</v>
      </c>
      <c r="I23" s="200">
        <f t="shared" si="2"/>
        <v>25505165.3</v>
      </c>
      <c r="J23" s="200">
        <f t="shared" si="5"/>
        <v>17232372.8</v>
      </c>
      <c r="K23" s="200">
        <f t="shared" si="5"/>
        <v>8255855</v>
      </c>
      <c r="L23" s="205">
        <f t="shared" si="5"/>
        <v>16937</v>
      </c>
    </row>
    <row r="24" spans="1:12" s="98" customFormat="1" ht="9.75" customHeight="1">
      <c r="A24" s="75" t="s">
        <v>128</v>
      </c>
      <c r="B24" s="3" t="s">
        <v>159</v>
      </c>
      <c r="C24" s="66"/>
      <c r="D24" s="30">
        <f>SUM(D25:D27)</f>
        <v>241000</v>
      </c>
      <c r="E24" s="4">
        <f aca="true" t="shared" si="6" ref="E24:L24">SUM(E25:E27)</f>
        <v>221926</v>
      </c>
      <c r="F24" s="2">
        <f>+'KIADÁSOK_BEVÉTELEK intézményenk'!F24</f>
        <v>0</v>
      </c>
      <c r="G24" s="18">
        <f t="shared" si="1"/>
        <v>241000</v>
      </c>
      <c r="H24" s="4">
        <f t="shared" si="6"/>
        <v>0.3</v>
      </c>
      <c r="I24" s="18">
        <f t="shared" si="2"/>
        <v>241000.3</v>
      </c>
      <c r="J24" s="4">
        <f t="shared" si="6"/>
        <v>0</v>
      </c>
      <c r="K24" s="4">
        <f t="shared" si="6"/>
        <v>241000</v>
      </c>
      <c r="L24" s="20">
        <f t="shared" si="6"/>
        <v>0</v>
      </c>
    </row>
    <row r="25" spans="1:12" s="97" customFormat="1" ht="9.75" customHeight="1">
      <c r="A25" s="74"/>
      <c r="B25" s="1" t="s">
        <v>134</v>
      </c>
      <c r="C25" s="64" t="s">
        <v>27</v>
      </c>
      <c r="D25" s="29">
        <f>'KIADÁSOK_BEVÉTELEK intézményenk'!D25</f>
        <v>0</v>
      </c>
      <c r="E25" s="2">
        <f>'KIADÁSOK_BEVÉTELEK intézményenk'!E25</f>
        <v>0</v>
      </c>
      <c r="F25" s="18">
        <f>+'KIADÁSOK_BEVÉTELEK intézményenk'!F25</f>
        <v>0</v>
      </c>
      <c r="G25" s="18">
        <f t="shared" si="1"/>
        <v>0</v>
      </c>
      <c r="H25" s="2">
        <f>'KIADÁSOK_BEVÉTELEK intézményenk'!H25</f>
        <v>0</v>
      </c>
      <c r="I25" s="18">
        <f t="shared" si="2"/>
        <v>0</v>
      </c>
      <c r="J25" s="2">
        <f>'KIADÁSOK_BEVÉTELEK intézményenk'!J25</f>
        <v>0</v>
      </c>
      <c r="K25" s="2">
        <f>'KIADÁSOK_BEVÉTELEK intézményenk'!K25</f>
        <v>0</v>
      </c>
      <c r="L25" s="21">
        <f>'KIADÁSOK_BEVÉTELEK intézményenk'!L25</f>
        <v>0</v>
      </c>
    </row>
    <row r="26" spans="1:12" s="97" customFormat="1" ht="9.75" customHeight="1">
      <c r="A26" s="74"/>
      <c r="B26" s="1" t="s">
        <v>135</v>
      </c>
      <c r="C26" s="64" t="s">
        <v>155</v>
      </c>
      <c r="D26" s="29">
        <f>'KIADÁSOK_BEVÉTELEK intézményenk'!D26</f>
        <v>0</v>
      </c>
      <c r="E26" s="2">
        <f>'KIADÁSOK_BEVÉTELEK intézményenk'!E26</f>
        <v>0</v>
      </c>
      <c r="F26" s="2">
        <f>+'KIADÁSOK_BEVÉTELEK intézményenk'!F26</f>
        <v>0</v>
      </c>
      <c r="G26" s="18">
        <f t="shared" si="1"/>
        <v>0</v>
      </c>
      <c r="H26" s="2">
        <f>'KIADÁSOK_BEVÉTELEK intézményenk'!H26</f>
        <v>0</v>
      </c>
      <c r="I26" s="18">
        <f t="shared" si="2"/>
        <v>0</v>
      </c>
      <c r="J26" s="2">
        <f>'KIADÁSOK_BEVÉTELEK intézményenk'!J26</f>
        <v>0</v>
      </c>
      <c r="K26" s="2">
        <f>'KIADÁSOK_BEVÉTELEK intézményenk'!K26</f>
        <v>0</v>
      </c>
      <c r="L26" s="21">
        <f>'KIADÁSOK_BEVÉTELEK intézményenk'!L26</f>
        <v>0</v>
      </c>
    </row>
    <row r="27" spans="1:12" s="97" customFormat="1" ht="9.75" customHeight="1">
      <c r="A27" s="74"/>
      <c r="B27" s="1" t="s">
        <v>136</v>
      </c>
      <c r="C27" s="64" t="s">
        <v>156</v>
      </c>
      <c r="D27" s="29">
        <f>'KIADÁSOK_BEVÉTELEK intézményenk'!D27</f>
        <v>241000</v>
      </c>
      <c r="E27" s="2">
        <f>'KIADÁSOK_BEVÉTELEK intézményenk'!E27</f>
        <v>221926</v>
      </c>
      <c r="F27" s="18">
        <f>+'KIADÁSOK_BEVÉTELEK intézményenk'!F27</f>
        <v>0</v>
      </c>
      <c r="G27" s="210">
        <f t="shared" si="1"/>
        <v>241000</v>
      </c>
      <c r="H27" s="2">
        <f>'KIADÁSOK_BEVÉTELEK intézményenk'!H27+0.3</f>
        <v>0.3</v>
      </c>
      <c r="I27" s="210">
        <f t="shared" si="2"/>
        <v>241000.3</v>
      </c>
      <c r="J27" s="2">
        <f>'KIADÁSOK_BEVÉTELEK intézményenk'!J27</f>
        <v>0</v>
      </c>
      <c r="K27" s="2">
        <f>'KIADÁSOK_BEVÉTELEK intézményenk'!K27</f>
        <v>241000</v>
      </c>
      <c r="L27" s="21">
        <f>'KIADÁSOK_BEVÉTELEK intézményenk'!L27</f>
        <v>0</v>
      </c>
    </row>
    <row r="28" spans="1:12" s="98" customFormat="1" ht="11.25">
      <c r="A28" s="75" t="s">
        <v>129</v>
      </c>
      <c r="B28" s="3" t="s">
        <v>18</v>
      </c>
      <c r="C28" s="66"/>
      <c r="D28" s="30">
        <f>'KIADÁSOK_BEVÉTELEK intézményenk'!D28</f>
        <v>2953650</v>
      </c>
      <c r="E28" s="4">
        <f>'KIADÁSOK_BEVÉTELEK intézményenk'!E28</f>
        <v>2105000</v>
      </c>
      <c r="F28" s="2">
        <f>+'KIADÁSOK_BEVÉTELEK intézményenk'!F28</f>
        <v>0</v>
      </c>
      <c r="G28" s="18">
        <f t="shared" si="1"/>
        <v>2953650</v>
      </c>
      <c r="H28" s="4">
        <f>'KIADÁSOK_BEVÉTELEK intézményenk'!H28</f>
        <v>0</v>
      </c>
      <c r="I28" s="18">
        <f t="shared" si="2"/>
        <v>2953650</v>
      </c>
      <c r="J28" s="4">
        <f>'KIADÁSOK_BEVÉTELEK intézményenk'!J28</f>
        <v>10000</v>
      </c>
      <c r="K28" s="4">
        <f>'KIADÁSOK_BEVÉTELEK intézményenk'!K28</f>
        <v>2943650</v>
      </c>
      <c r="L28" s="20">
        <f>'KIADÁSOK_BEVÉTELEK intézményenk'!L28</f>
        <v>0</v>
      </c>
    </row>
    <row r="29" spans="1:12" s="98" customFormat="1" ht="9.75" customHeight="1">
      <c r="A29" s="75" t="s">
        <v>130</v>
      </c>
      <c r="B29" s="3" t="s">
        <v>20</v>
      </c>
      <c r="C29" s="66"/>
      <c r="D29" s="30">
        <f>SUM(D30:D31)</f>
        <v>147000</v>
      </c>
      <c r="E29" s="4">
        <f aca="true" t="shared" si="7" ref="E29:L29">SUM(E30:E31)</f>
        <v>123375</v>
      </c>
      <c r="F29" s="18">
        <f>+'KIADÁSOK_BEVÉTELEK intézményenk'!F29</f>
        <v>0</v>
      </c>
      <c r="G29" s="18">
        <f t="shared" si="1"/>
        <v>147000</v>
      </c>
      <c r="H29" s="4">
        <f t="shared" si="7"/>
        <v>0</v>
      </c>
      <c r="I29" s="18">
        <f t="shared" si="2"/>
        <v>147000</v>
      </c>
      <c r="J29" s="4">
        <f t="shared" si="7"/>
        <v>0</v>
      </c>
      <c r="K29" s="4">
        <f t="shared" si="7"/>
        <v>147000</v>
      </c>
      <c r="L29" s="20">
        <f t="shared" si="7"/>
        <v>0</v>
      </c>
    </row>
    <row r="30" spans="1:12" s="97" customFormat="1" ht="9.75" customHeight="1">
      <c r="A30" s="74"/>
      <c r="B30" s="1" t="s">
        <v>134</v>
      </c>
      <c r="C30" s="64" t="s">
        <v>157</v>
      </c>
      <c r="D30" s="29">
        <f>'KIADÁSOK_BEVÉTELEK intézményenk'!D30</f>
        <v>17000</v>
      </c>
      <c r="E30" s="2">
        <f>'KIADÁSOK_BEVÉTELEK intézményenk'!E30</f>
        <v>23375</v>
      </c>
      <c r="F30" s="2">
        <f>+'KIADÁSOK_BEVÉTELEK intézményenk'!F30</f>
        <v>0</v>
      </c>
      <c r="G30" s="210">
        <f t="shared" si="1"/>
        <v>17000</v>
      </c>
      <c r="H30" s="2">
        <f>'KIADÁSOK_BEVÉTELEK intézményenk'!H30</f>
        <v>0</v>
      </c>
      <c r="I30" s="210">
        <f t="shared" si="2"/>
        <v>17000</v>
      </c>
      <c r="J30" s="2">
        <f>'KIADÁSOK_BEVÉTELEK intézményenk'!J30</f>
        <v>0</v>
      </c>
      <c r="K30" s="2">
        <f>'KIADÁSOK_BEVÉTELEK intézményenk'!K30</f>
        <v>17000</v>
      </c>
      <c r="L30" s="21">
        <f>'KIADÁSOK_BEVÉTELEK intézményenk'!L30</f>
        <v>0</v>
      </c>
    </row>
    <row r="31" spans="1:12" s="97" customFormat="1" ht="9.75" customHeight="1">
      <c r="A31" s="74"/>
      <c r="B31" s="1" t="s">
        <v>135</v>
      </c>
      <c r="C31" s="64" t="s">
        <v>158</v>
      </c>
      <c r="D31" s="29">
        <f>'KIADÁSOK_BEVÉTELEK intézményenk'!D31</f>
        <v>130000</v>
      </c>
      <c r="E31" s="2">
        <f>'KIADÁSOK_BEVÉTELEK intézményenk'!E31</f>
        <v>100000</v>
      </c>
      <c r="F31" s="18">
        <f>+'KIADÁSOK_BEVÉTELEK intézményenk'!F31</f>
        <v>0</v>
      </c>
      <c r="G31" s="210">
        <f t="shared" si="1"/>
        <v>130000</v>
      </c>
      <c r="H31" s="2">
        <f>'KIADÁSOK_BEVÉTELEK intézményenk'!H31</f>
        <v>0</v>
      </c>
      <c r="I31" s="210">
        <f t="shared" si="2"/>
        <v>130000</v>
      </c>
      <c r="J31" s="2">
        <f>'KIADÁSOK_BEVÉTELEK intézményenk'!J31</f>
        <v>0</v>
      </c>
      <c r="K31" s="2">
        <f>'KIADÁSOK_BEVÉTELEK intézményenk'!K31</f>
        <v>130000</v>
      </c>
      <c r="L31" s="21">
        <f>'KIADÁSOK_BEVÉTELEK intézményenk'!L31</f>
        <v>0</v>
      </c>
    </row>
    <row r="32" spans="1:12" s="101" customFormat="1" ht="19.5" customHeight="1">
      <c r="A32" s="77" t="s">
        <v>131</v>
      </c>
      <c r="B32" s="5" t="s">
        <v>143</v>
      </c>
      <c r="C32" s="65"/>
      <c r="D32" s="44">
        <f aca="true" t="shared" si="8" ref="D32:L32">D24+D28+D29</f>
        <v>3341650</v>
      </c>
      <c r="E32" s="6">
        <f t="shared" si="8"/>
        <v>2450301</v>
      </c>
      <c r="F32" s="215">
        <f>+'KIADÁSOK_BEVÉTELEK intézményenk'!F32</f>
        <v>0</v>
      </c>
      <c r="G32" s="15">
        <f t="shared" si="1"/>
        <v>3341650</v>
      </c>
      <c r="H32" s="6">
        <f t="shared" si="8"/>
        <v>0.3</v>
      </c>
      <c r="I32" s="15">
        <f t="shared" si="2"/>
        <v>3341650.3</v>
      </c>
      <c r="J32" s="6">
        <f t="shared" si="8"/>
        <v>10000</v>
      </c>
      <c r="K32" s="6">
        <f t="shared" si="8"/>
        <v>3331650</v>
      </c>
      <c r="L32" s="23">
        <f t="shared" si="8"/>
        <v>0</v>
      </c>
    </row>
    <row r="33" spans="1:12" s="102" customFormat="1" ht="21" customHeight="1">
      <c r="A33" s="180" t="s">
        <v>35</v>
      </c>
      <c r="B33" s="181"/>
      <c r="C33" s="182"/>
      <c r="D33" s="156">
        <f>D23+D32</f>
        <v>28546537</v>
      </c>
      <c r="E33" s="152">
        <f aca="true" t="shared" si="9" ref="E33:L33">E23+E32</f>
        <v>24841264</v>
      </c>
      <c r="F33" s="152">
        <f>+F15+F12</f>
        <v>270899</v>
      </c>
      <c r="G33" s="152">
        <f t="shared" si="1"/>
        <v>28817436</v>
      </c>
      <c r="H33" s="152">
        <f>H23+H32-1</f>
        <v>29378.6</v>
      </c>
      <c r="I33" s="152">
        <f>+G33+H33+0.4</f>
        <v>28846815</v>
      </c>
      <c r="J33" s="152">
        <f t="shared" si="9"/>
        <v>17242372.8</v>
      </c>
      <c r="K33" s="152">
        <f t="shared" si="9"/>
        <v>11587505</v>
      </c>
      <c r="L33" s="154">
        <f t="shared" si="9"/>
        <v>16937</v>
      </c>
    </row>
    <row r="34" spans="1:12" s="96" customFormat="1" ht="21" customHeight="1">
      <c r="A34" s="73" t="s">
        <v>133</v>
      </c>
      <c r="B34" s="16" t="s">
        <v>21</v>
      </c>
      <c r="C34" s="67"/>
      <c r="D34" s="43"/>
      <c r="E34" s="18"/>
      <c r="F34" s="2">
        <f>+'KIADÁSOK_BEVÉTELEK intézményenk'!F34</f>
        <v>0</v>
      </c>
      <c r="G34" s="18">
        <f t="shared" si="1"/>
        <v>0</v>
      </c>
      <c r="H34" s="18"/>
      <c r="I34" s="18">
        <f t="shared" si="2"/>
        <v>0</v>
      </c>
      <c r="J34" s="18"/>
      <c r="K34" s="18"/>
      <c r="L34" s="24"/>
    </row>
    <row r="35" spans="1:12" s="97" customFormat="1" ht="9.75" customHeight="1">
      <c r="A35" s="74"/>
      <c r="B35" s="103" t="s">
        <v>134</v>
      </c>
      <c r="C35" s="64" t="s">
        <v>78</v>
      </c>
      <c r="D35" s="29">
        <f>'KIADÁSOK_BEVÉTELEK intézményenk'!D35</f>
        <v>2000000</v>
      </c>
      <c r="E35" s="2">
        <f>'KIADÁSOK_BEVÉTELEK intézményenk'!E35</f>
        <v>1000000</v>
      </c>
      <c r="F35" s="18">
        <f>+'KIADÁSOK_BEVÉTELEK intézményenk'!F35</f>
        <v>0</v>
      </c>
      <c r="G35" s="210">
        <f t="shared" si="1"/>
        <v>2000000</v>
      </c>
      <c r="H35" s="2">
        <f>'KIADÁSOK_BEVÉTELEK intézményenk'!H35</f>
        <v>0</v>
      </c>
      <c r="I35" s="210">
        <f t="shared" si="2"/>
        <v>2000000</v>
      </c>
      <c r="J35" s="2">
        <f>'KIADÁSOK_BEVÉTELEK intézményenk'!J35</f>
        <v>0</v>
      </c>
      <c r="K35" s="2">
        <f>'KIADÁSOK_BEVÉTELEK intézményenk'!K35</f>
        <v>2000000</v>
      </c>
      <c r="L35" s="21">
        <f>'KIADÁSOK_BEVÉTELEK intézményenk'!L35</f>
        <v>0</v>
      </c>
    </row>
    <row r="36" spans="1:12" s="97" customFormat="1" ht="9.75" customHeight="1">
      <c r="A36" s="74"/>
      <c r="B36" s="103" t="s">
        <v>135</v>
      </c>
      <c r="C36" s="64" t="s">
        <v>32</v>
      </c>
      <c r="D36" s="29">
        <f>'KIADÁSOK_BEVÉTELEK intézményenk'!D36</f>
        <v>0</v>
      </c>
      <c r="E36" s="2">
        <f>'KIADÁSOK_BEVÉTELEK intézményenk'!E36</f>
        <v>0</v>
      </c>
      <c r="F36" s="2">
        <f>+'KIADÁSOK_BEVÉTELEK intézményenk'!F36</f>
        <v>0</v>
      </c>
      <c r="G36" s="210">
        <f t="shared" si="1"/>
        <v>0</v>
      </c>
      <c r="H36" s="2">
        <f>'KIADÁSOK_BEVÉTELEK intézményenk'!H36</f>
        <v>0</v>
      </c>
      <c r="I36" s="210">
        <f t="shared" si="2"/>
        <v>0</v>
      </c>
      <c r="J36" s="2">
        <f>'KIADÁSOK_BEVÉTELEK intézményenk'!J36</f>
        <v>0</v>
      </c>
      <c r="K36" s="2">
        <f>'KIADÁSOK_BEVÉTELEK intézményenk'!K36</f>
        <v>0</v>
      </c>
      <c r="L36" s="21">
        <f>'KIADÁSOK_BEVÉTELEK intézményenk'!L36</f>
        <v>0</v>
      </c>
    </row>
    <row r="37" spans="1:12" s="97" customFormat="1" ht="9.75" customHeight="1">
      <c r="A37" s="74"/>
      <c r="B37" s="103" t="s">
        <v>136</v>
      </c>
      <c r="C37" s="64" t="s">
        <v>36</v>
      </c>
      <c r="D37" s="29">
        <f>'KIADÁSOK_BEVÉTELEK intézményenk'!D37</f>
        <v>0</v>
      </c>
      <c r="E37" s="2">
        <f>'KIADÁSOK_BEVÉTELEK intézményenk'!E37</f>
        <v>0</v>
      </c>
      <c r="F37" s="18">
        <f>+'KIADÁSOK_BEVÉTELEK intézményenk'!F37</f>
        <v>0</v>
      </c>
      <c r="G37" s="210">
        <f t="shared" si="1"/>
        <v>0</v>
      </c>
      <c r="H37" s="2">
        <f>'KIADÁSOK_BEVÉTELEK intézményenk'!H37</f>
        <v>0</v>
      </c>
      <c r="I37" s="210">
        <f t="shared" si="2"/>
        <v>0</v>
      </c>
      <c r="J37" s="2">
        <f>'KIADÁSOK_BEVÉTELEK intézményenk'!J37</f>
        <v>0</v>
      </c>
      <c r="K37" s="2">
        <f>'KIADÁSOK_BEVÉTELEK intézményenk'!K37</f>
        <v>0</v>
      </c>
      <c r="L37" s="21">
        <f>'KIADÁSOK_BEVÉTELEK intézményenk'!L37</f>
        <v>0</v>
      </c>
    </row>
    <row r="38" spans="1:12" s="97" customFormat="1" ht="9.75" customHeight="1">
      <c r="A38" s="74"/>
      <c r="B38" s="103" t="s">
        <v>137</v>
      </c>
      <c r="C38" s="64" t="s">
        <v>33</v>
      </c>
      <c r="D38" s="29">
        <f>'KIADÁSOK_BEVÉTELEK intézményenk'!D38</f>
        <v>1000000</v>
      </c>
      <c r="E38" s="2">
        <f>'KIADÁSOK_BEVÉTELEK intézményenk'!E38</f>
        <v>1920000</v>
      </c>
      <c r="F38" s="2">
        <f>+'KIADÁSOK_BEVÉTELEK intézményenk'!F38</f>
        <v>0</v>
      </c>
      <c r="G38" s="210">
        <f t="shared" si="1"/>
        <v>1000000</v>
      </c>
      <c r="H38" s="2">
        <f>'KIADÁSOK_BEVÉTELEK intézményenk'!H38</f>
        <v>0.333</v>
      </c>
      <c r="I38" s="210">
        <f t="shared" si="2"/>
        <v>1000000.333</v>
      </c>
      <c r="J38" s="2">
        <f>'KIADÁSOK_BEVÉTELEK intézményenk'!J38</f>
        <v>1000000.333</v>
      </c>
      <c r="K38" s="2">
        <f>'KIADÁSOK_BEVÉTELEK intézményenk'!K38</f>
        <v>0</v>
      </c>
      <c r="L38" s="21">
        <f>'KIADÁSOK_BEVÉTELEK intézményenk'!L38</f>
        <v>0</v>
      </c>
    </row>
    <row r="39" spans="1:12" s="97" customFormat="1" ht="9.75" customHeight="1">
      <c r="A39" s="74"/>
      <c r="B39" s="103" t="s">
        <v>138</v>
      </c>
      <c r="C39" s="64" t="s">
        <v>160</v>
      </c>
      <c r="D39" s="29">
        <f>'KIADÁSOK_BEVÉTELEK intézményenk'!D39</f>
        <v>0</v>
      </c>
      <c r="E39" s="2">
        <f>'KIADÁSOK_BEVÉTELEK intézményenk'!E39</f>
        <v>0</v>
      </c>
      <c r="F39" s="18">
        <f>+'KIADÁSOK_BEVÉTELEK intézményenk'!F39</f>
        <v>0</v>
      </c>
      <c r="G39" s="210">
        <f t="shared" si="1"/>
        <v>0</v>
      </c>
      <c r="H39" s="2">
        <f>'KIADÁSOK_BEVÉTELEK intézményenk'!H39</f>
        <v>0</v>
      </c>
      <c r="I39" s="210">
        <f t="shared" si="2"/>
        <v>0</v>
      </c>
      <c r="J39" s="2">
        <f>'KIADÁSOK_BEVÉTELEK intézményenk'!J39</f>
        <v>0</v>
      </c>
      <c r="K39" s="2">
        <f>'KIADÁSOK_BEVÉTELEK intézményenk'!K39</f>
        <v>0</v>
      </c>
      <c r="L39" s="21">
        <f>'KIADÁSOK_BEVÉTELEK intézményenk'!L39</f>
        <v>0</v>
      </c>
    </row>
    <row r="40" spans="1:12" s="97" customFormat="1" ht="9.75" customHeight="1">
      <c r="A40" s="74"/>
      <c r="B40" s="103" t="s">
        <v>139</v>
      </c>
      <c r="C40" s="64" t="s">
        <v>74</v>
      </c>
      <c r="D40" s="29"/>
      <c r="E40" s="2"/>
      <c r="F40" s="2"/>
      <c r="G40" s="210">
        <f t="shared" si="1"/>
        <v>0</v>
      </c>
      <c r="H40" s="2"/>
      <c r="I40" s="210">
        <f t="shared" si="2"/>
        <v>0</v>
      </c>
      <c r="J40" s="2"/>
      <c r="K40" s="2"/>
      <c r="L40" s="21"/>
    </row>
    <row r="41" spans="1:12" s="104" customFormat="1" ht="23.25" customHeight="1">
      <c r="A41" s="79" t="s">
        <v>34</v>
      </c>
      <c r="B41" s="82"/>
      <c r="C41" s="179"/>
      <c r="D41" s="156">
        <f>SUM(D35:D40)</f>
        <v>3000000</v>
      </c>
      <c r="E41" s="152">
        <f aca="true" t="shared" si="10" ref="E41:L41">SUM(E35:E40)</f>
        <v>2920000</v>
      </c>
      <c r="F41" s="158">
        <f>+'KIADÁSOK_BEVÉTELEK intézményenk'!F41</f>
        <v>0</v>
      </c>
      <c r="G41" s="158">
        <f t="shared" si="1"/>
        <v>3000000</v>
      </c>
      <c r="H41" s="152">
        <f>SUM(H35:H40)-0.4</f>
        <v>-0.067</v>
      </c>
      <c r="I41" s="158">
        <f>+G41+H41-0.4</f>
        <v>2999999.5330000003</v>
      </c>
      <c r="J41" s="152">
        <f t="shared" si="10"/>
        <v>1000000.333</v>
      </c>
      <c r="K41" s="152">
        <f t="shared" si="10"/>
        <v>2000000</v>
      </c>
      <c r="L41" s="154">
        <f t="shared" si="10"/>
        <v>0</v>
      </c>
    </row>
    <row r="42" spans="1:12" s="105" customFormat="1" ht="30" customHeight="1" thickBot="1">
      <c r="A42" s="253" t="s">
        <v>4</v>
      </c>
      <c r="B42" s="254"/>
      <c r="C42" s="255"/>
      <c r="D42" s="45">
        <f>D33+D41</f>
        <v>31546537</v>
      </c>
      <c r="E42" s="31">
        <f aca="true" t="shared" si="11" ref="E42:L42">E33+E41</f>
        <v>27761264</v>
      </c>
      <c r="F42" s="177">
        <f>+'KIADÁSOK_BEVÉTELEK intézményenk'!F42</f>
        <v>270899</v>
      </c>
      <c r="G42" s="177">
        <f t="shared" si="1"/>
        <v>31817436</v>
      </c>
      <c r="H42" s="31">
        <f t="shared" si="11"/>
        <v>29378.533</v>
      </c>
      <c r="I42" s="177">
        <f>+G42+H42+0.4</f>
        <v>31846814.933</v>
      </c>
      <c r="J42" s="31">
        <f t="shared" si="11"/>
        <v>18242373.133</v>
      </c>
      <c r="K42" s="31">
        <f t="shared" si="11"/>
        <v>13587505</v>
      </c>
      <c r="L42" s="46">
        <f t="shared" si="11"/>
        <v>16937</v>
      </c>
    </row>
    <row r="43" spans="1:12" s="95" customFormat="1" ht="12.75">
      <c r="A43" s="78"/>
      <c r="B43" s="69"/>
      <c r="C43" s="69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95" customFormat="1" ht="12.75">
      <c r="A44" s="78"/>
      <c r="B44" s="69"/>
      <c r="C44" s="69" t="s">
        <v>83</v>
      </c>
      <c r="D44" s="147">
        <f aca="true" t="shared" si="12" ref="D44:I44">D33-D78</f>
        <v>-900000.3999999985</v>
      </c>
      <c r="E44" s="147">
        <f t="shared" si="12"/>
        <v>-1099702</v>
      </c>
      <c r="F44" s="147">
        <f t="shared" si="12"/>
        <v>-0.40000000002328306</v>
      </c>
      <c r="G44" s="147">
        <f t="shared" si="12"/>
        <v>-899999.799999997</v>
      </c>
      <c r="H44" s="147">
        <f t="shared" si="12"/>
        <v>0</v>
      </c>
      <c r="I44" s="147">
        <f t="shared" si="12"/>
        <v>-900000.3999999985</v>
      </c>
      <c r="J44" s="35"/>
      <c r="K44" s="35"/>
      <c r="L44" s="35"/>
    </row>
    <row r="45" spans="1:12" s="95" customFormat="1" ht="12.75">
      <c r="A45" s="78"/>
      <c r="B45" s="69"/>
      <c r="C45" s="69" t="s">
        <v>84</v>
      </c>
      <c r="D45" s="147">
        <f>D23-D69+D41-D85</f>
        <v>1137424.6000000015</v>
      </c>
      <c r="E45" s="147">
        <f>E23-E69+E41-E85</f>
        <v>1179831</v>
      </c>
      <c r="F45" s="147">
        <f>F23-F69+F41-F85</f>
        <v>-0.40000000002328306</v>
      </c>
      <c r="G45" s="147">
        <f>G23-G69+G41-G85</f>
        <v>1137425.200000003</v>
      </c>
      <c r="H45" s="147">
        <f>H23-H69+H41-H85-1</f>
        <v>35246.033</v>
      </c>
      <c r="I45" s="147">
        <f>I23-I69+I41-I85</f>
        <v>1172670.8330000048</v>
      </c>
      <c r="J45" s="35"/>
      <c r="K45" s="35"/>
      <c r="L45" s="35"/>
    </row>
    <row r="46" spans="1:12" s="95" customFormat="1" ht="12.75">
      <c r="A46" s="78"/>
      <c r="B46" s="69"/>
      <c r="C46" s="69" t="s">
        <v>85</v>
      </c>
      <c r="D46" s="147">
        <f aca="true" t="shared" si="13" ref="D46:I46">D32-D77</f>
        <v>-1137425</v>
      </c>
      <c r="E46" s="147">
        <f t="shared" si="13"/>
        <v>-437033</v>
      </c>
      <c r="F46" s="147">
        <f t="shared" si="13"/>
        <v>0</v>
      </c>
      <c r="G46" s="147">
        <f t="shared" si="13"/>
        <v>-1137425</v>
      </c>
      <c r="H46" s="147">
        <f t="shared" si="13"/>
        <v>-35245.7</v>
      </c>
      <c r="I46" s="147">
        <f t="shared" si="13"/>
        <v>-1172670.7000000002</v>
      </c>
      <c r="J46" s="35"/>
      <c r="K46" s="35"/>
      <c r="L46" s="35"/>
    </row>
    <row r="47" spans="1:12" s="95" customFormat="1" ht="12.75">
      <c r="A47" s="78"/>
      <c r="B47" s="69"/>
      <c r="C47" s="69"/>
      <c r="D47" s="35"/>
      <c r="E47" s="35"/>
      <c r="F47" s="35"/>
      <c r="G47" s="35"/>
      <c r="H47" s="35"/>
      <c r="I47" s="35"/>
      <c r="J47" s="35"/>
      <c r="K47" s="35"/>
      <c r="L47" s="35"/>
    </row>
    <row r="48" spans="1:12" s="106" customFormat="1" ht="21.75" customHeight="1">
      <c r="A48" s="78"/>
      <c r="B48" s="69"/>
      <c r="C48" s="69"/>
      <c r="D48" s="35"/>
      <c r="E48" s="35"/>
      <c r="F48" s="35"/>
      <c r="G48" s="35"/>
      <c r="H48" s="35"/>
      <c r="I48" s="35"/>
      <c r="J48" s="35"/>
      <c r="K48" s="35"/>
      <c r="L48" s="88" t="s">
        <v>205</v>
      </c>
    </row>
    <row r="49" spans="1:12" s="106" customFormat="1" ht="12.75" hidden="1">
      <c r="A49" s="78"/>
      <c r="B49" s="69"/>
      <c r="C49" s="69"/>
      <c r="D49" s="35"/>
      <c r="E49" s="35"/>
      <c r="F49" s="35"/>
      <c r="G49" s="35"/>
      <c r="H49" s="35"/>
      <c r="I49" s="35"/>
      <c r="J49" s="35"/>
      <c r="K49" s="35"/>
      <c r="L49" s="150" t="s">
        <v>149</v>
      </c>
    </row>
    <row r="50" spans="1:12" s="106" customFormat="1" ht="39" customHeight="1">
      <c r="A50" s="249" t="s">
        <v>150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1:12" s="106" customFormat="1" ht="27.75" customHeight="1" thickBot="1">
      <c r="A51" s="78"/>
      <c r="B51" s="69"/>
      <c r="C51" s="69"/>
      <c r="D51" s="35"/>
      <c r="E51" s="35"/>
      <c r="F51" s="35"/>
      <c r="G51" s="35"/>
      <c r="H51" s="35"/>
      <c r="I51" s="35"/>
      <c r="J51" s="35"/>
      <c r="K51" s="35"/>
      <c r="L51" s="91" t="s">
        <v>81</v>
      </c>
    </row>
    <row r="52" spans="1:12" s="92" customFormat="1" ht="15" thickBot="1">
      <c r="A52" s="85"/>
      <c r="B52" s="54"/>
      <c r="C52" s="55"/>
      <c r="D52" s="250" t="s">
        <v>118</v>
      </c>
      <c r="E52" s="251"/>
      <c r="F52" s="251"/>
      <c r="G52" s="251"/>
      <c r="H52" s="251"/>
      <c r="I52" s="251"/>
      <c r="J52" s="251"/>
      <c r="K52" s="251"/>
      <c r="L52" s="252"/>
    </row>
    <row r="53" spans="1:12" s="93" customFormat="1" ht="47.25" customHeight="1" thickBot="1">
      <c r="A53" s="228" t="s">
        <v>38</v>
      </c>
      <c r="B53" s="229"/>
      <c r="C53" s="230"/>
      <c r="D53" s="250" t="s">
        <v>72</v>
      </c>
      <c r="E53" s="251"/>
      <c r="F53" s="251"/>
      <c r="G53" s="251"/>
      <c r="H53" s="251"/>
      <c r="I53" s="251"/>
      <c r="J53" s="251"/>
      <c r="K53" s="251"/>
      <c r="L53" s="252"/>
    </row>
    <row r="54" spans="1:12" s="94" customFormat="1" ht="27" customHeight="1">
      <c r="A54" s="231" t="s">
        <v>39</v>
      </c>
      <c r="B54" s="232"/>
      <c r="C54" s="233"/>
      <c r="D54" s="237" t="s">
        <v>167</v>
      </c>
      <c r="E54" s="239" t="s">
        <v>148</v>
      </c>
      <c r="F54" s="223" t="s">
        <v>168</v>
      </c>
      <c r="G54" s="256" t="s">
        <v>170</v>
      </c>
      <c r="H54" s="223" t="s">
        <v>169</v>
      </c>
      <c r="I54" s="239" t="s">
        <v>148</v>
      </c>
      <c r="J54" s="259" t="s">
        <v>148</v>
      </c>
      <c r="K54" s="260"/>
      <c r="L54" s="261"/>
    </row>
    <row r="55" spans="1:12" s="91" customFormat="1" ht="24.75" customHeight="1" thickBot="1">
      <c r="A55" s="234"/>
      <c r="B55" s="235"/>
      <c r="C55" s="236"/>
      <c r="D55" s="238"/>
      <c r="E55" s="240"/>
      <c r="F55" s="224"/>
      <c r="G55" s="257"/>
      <c r="H55" s="258"/>
      <c r="I55" s="240"/>
      <c r="J55" s="68" t="s">
        <v>80</v>
      </c>
      <c r="K55" s="68" t="s">
        <v>140</v>
      </c>
      <c r="L55" s="63" t="s">
        <v>141</v>
      </c>
    </row>
    <row r="56" spans="1:12" s="95" customFormat="1" ht="28.5" customHeight="1">
      <c r="A56" s="242" t="s">
        <v>1</v>
      </c>
      <c r="B56" s="243"/>
      <c r="C56" s="244"/>
      <c r="D56" s="107"/>
      <c r="E56" s="108"/>
      <c r="F56" s="108"/>
      <c r="G56" s="108"/>
      <c r="H56" s="108"/>
      <c r="I56" s="108"/>
      <c r="J56" s="108"/>
      <c r="K56" s="108"/>
      <c r="L56" s="109"/>
    </row>
    <row r="57" spans="1:12" s="98" customFormat="1" ht="9.75" customHeight="1">
      <c r="A57" s="75" t="s">
        <v>123</v>
      </c>
      <c r="B57" s="245" t="s">
        <v>7</v>
      </c>
      <c r="C57" s="246"/>
      <c r="D57" s="30">
        <f>'KIADÁSOK_BEVÉTELEK intézményenk'!D44</f>
        <v>7532986</v>
      </c>
      <c r="E57" s="4">
        <f>'KIADÁSOK_BEVÉTELEK intézményenk'!E44</f>
        <v>6921474</v>
      </c>
      <c r="F57" s="4">
        <f>+'KIADÁSOK_BEVÉTELEK intézményenk'!F44</f>
        <v>0</v>
      </c>
      <c r="G57" s="4">
        <f>+D57+F57</f>
        <v>7532986</v>
      </c>
      <c r="H57" s="4">
        <f>'KIADÁSOK_BEVÉTELEK intézményenk'!H44</f>
        <v>24998.6</v>
      </c>
      <c r="I57" s="4">
        <f>+G57+H57</f>
        <v>7557984.6</v>
      </c>
      <c r="J57" s="4">
        <f>'KIADÁSOK_BEVÉTELEK intézményenk'!J44+1</f>
        <v>5312347</v>
      </c>
      <c r="K57" s="4">
        <f>'KIADÁSOK_BEVÉTELEK intézményenk'!K44</f>
        <v>2245638</v>
      </c>
      <c r="L57" s="20">
        <f>'KIADÁSOK_BEVÉTELEK intézményenk'!L44</f>
        <v>0</v>
      </c>
    </row>
    <row r="58" spans="1:12" s="98" customFormat="1" ht="9.75" customHeight="1">
      <c r="A58" s="75" t="s">
        <v>124</v>
      </c>
      <c r="B58" s="245" t="s">
        <v>8</v>
      </c>
      <c r="C58" s="246"/>
      <c r="D58" s="30">
        <f>'KIADÁSOK_BEVÉTELEK intézményenk'!D45</f>
        <v>1737291</v>
      </c>
      <c r="E58" s="4">
        <f>'KIADÁSOK_BEVÉTELEK intézményenk'!E45</f>
        <v>1698546</v>
      </c>
      <c r="F58" s="4">
        <f>+'KIADÁSOK_BEVÉTELEK intézményenk'!F45</f>
        <v>0</v>
      </c>
      <c r="G58" s="4">
        <f aca="true" t="shared" si="14" ref="G58:G85">+D58+F58</f>
        <v>1737291</v>
      </c>
      <c r="H58" s="4">
        <f>'KIADÁSOK_BEVÉTELEK intézményenk'!H45</f>
        <v>4860</v>
      </c>
      <c r="I58" s="4">
        <f aca="true" t="shared" si="15" ref="I58:I85">+G58+H58</f>
        <v>1742151</v>
      </c>
      <c r="J58" s="4">
        <f>'KIADÁSOK_BEVÉTELEK intézményenk'!J45</f>
        <v>1236386</v>
      </c>
      <c r="K58" s="4">
        <f>'KIADÁSOK_BEVÉTELEK intézményenk'!K45</f>
        <v>505762</v>
      </c>
      <c r="L58" s="20">
        <f>'KIADÁSOK_BEVÉTELEK intézményenk'!L45</f>
        <v>0</v>
      </c>
    </row>
    <row r="59" spans="1:12" s="98" customFormat="1" ht="9.75" customHeight="1">
      <c r="A59" s="75" t="s">
        <v>125</v>
      </c>
      <c r="B59" s="245" t="s">
        <v>0</v>
      </c>
      <c r="C59" s="246"/>
      <c r="D59" s="30">
        <f>'KIADÁSOK_BEVÉTELEK intézményenk'!D46</f>
        <v>11449609</v>
      </c>
      <c r="E59" s="4">
        <f>'KIADÁSOK_BEVÉTELEK intézményenk'!E46</f>
        <v>10414648</v>
      </c>
      <c r="F59" s="4">
        <f>+'KIADÁSOK_BEVÉTELEK intézményenk'!F46</f>
        <v>0</v>
      </c>
      <c r="G59" s="4">
        <f t="shared" si="14"/>
        <v>11449609</v>
      </c>
      <c r="H59" s="4">
        <f>'KIADÁSOK_BEVÉTELEK intézményenk'!H46</f>
        <v>20073.6</v>
      </c>
      <c r="I59" s="4">
        <f t="shared" si="15"/>
        <v>11469682.6</v>
      </c>
      <c r="J59" s="4">
        <f>'KIADÁSOK_BEVÉTELEK intézményenk'!J46</f>
        <v>9084105.6</v>
      </c>
      <c r="K59" s="4">
        <f>'KIADÁSOK_BEVÉTELEK intézményenk'!K46</f>
        <v>2375647</v>
      </c>
      <c r="L59" s="20">
        <f>'KIADÁSOK_BEVÉTELEK intézményenk'!L46</f>
        <v>9930</v>
      </c>
    </row>
    <row r="60" spans="1:12" s="98" customFormat="1" ht="9.75" customHeight="1">
      <c r="A60" s="75" t="s">
        <v>126</v>
      </c>
      <c r="B60" s="245" t="s">
        <v>3</v>
      </c>
      <c r="C60" s="246"/>
      <c r="D60" s="30">
        <f>'KIADÁSOK_BEVÉTELEK intézményenk'!D47</f>
        <v>575850</v>
      </c>
      <c r="E60" s="4">
        <f>'KIADÁSOK_BEVÉTELEK intézményenk'!E47</f>
        <v>710450</v>
      </c>
      <c r="F60" s="4">
        <f>+'KIADÁSOK_BEVÉTELEK intézményenk'!F47</f>
        <v>0</v>
      </c>
      <c r="G60" s="4">
        <f t="shared" si="14"/>
        <v>575850</v>
      </c>
      <c r="H60" s="4">
        <f>'KIADÁSOK_BEVÉTELEK intézményenk'!H47</f>
        <v>0</v>
      </c>
      <c r="I60" s="4">
        <f t="shared" si="15"/>
        <v>575850</v>
      </c>
      <c r="J60" s="4">
        <f>'KIADÁSOK_BEVÉTELEK intézményenk'!J47</f>
        <v>178100</v>
      </c>
      <c r="K60" s="4">
        <f>'KIADÁSOK_BEVÉTELEK intézményenk'!K47</f>
        <v>397500</v>
      </c>
      <c r="L60" s="20">
        <f>'KIADÁSOK_BEVÉTELEK intézményenk'!L47</f>
        <v>250</v>
      </c>
    </row>
    <row r="61" spans="1:12" s="96" customFormat="1" ht="20.25" customHeight="1">
      <c r="A61" s="73" t="s">
        <v>127</v>
      </c>
      <c r="B61" s="247" t="s">
        <v>5</v>
      </c>
      <c r="C61" s="248"/>
      <c r="D61" s="30">
        <f aca="true" t="shared" si="16" ref="D61:L61">SUM(D62:D68)</f>
        <v>3671726.4</v>
      </c>
      <c r="E61" s="4">
        <f t="shared" si="16"/>
        <v>3308514</v>
      </c>
      <c r="F61" s="4">
        <f>+'KIADÁSOK_BEVÉTELEK intézményenk'!F48</f>
        <v>0</v>
      </c>
      <c r="G61" s="4">
        <f t="shared" si="14"/>
        <v>3671726.4</v>
      </c>
      <c r="H61" s="4">
        <f t="shared" si="16"/>
        <v>-55800</v>
      </c>
      <c r="I61" s="4">
        <f t="shared" si="15"/>
        <v>3615926.4</v>
      </c>
      <c r="J61" s="4">
        <f t="shared" si="16"/>
        <v>2837267.8</v>
      </c>
      <c r="K61" s="4">
        <f t="shared" si="16"/>
        <v>1049558</v>
      </c>
      <c r="L61" s="20">
        <f t="shared" si="16"/>
        <v>0</v>
      </c>
    </row>
    <row r="62" spans="1:12" s="97" customFormat="1" ht="9.75" customHeight="1">
      <c r="A62" s="74"/>
      <c r="B62" s="1" t="s">
        <v>134</v>
      </c>
      <c r="C62" s="64" t="s">
        <v>9</v>
      </c>
      <c r="D62" s="29">
        <f>'KIADÁSOK_BEVÉTELEK intézményenk'!D49</f>
        <v>934491.4</v>
      </c>
      <c r="E62" s="2">
        <f>'KIADÁSOK_BEVÉTELEK intézményenk'!E49</f>
        <v>392409</v>
      </c>
      <c r="F62" s="2">
        <f>+'KIADÁSOK_BEVÉTELEK intézményenk'!F49</f>
        <v>270899.4</v>
      </c>
      <c r="G62" s="2">
        <f t="shared" si="14"/>
        <v>1205390.8</v>
      </c>
      <c r="H62" s="2">
        <f>'KIADÁSOK_BEVÉTELEK intézményenk'!H49</f>
        <v>0</v>
      </c>
      <c r="I62" s="2">
        <f t="shared" si="15"/>
        <v>1205390.8</v>
      </c>
      <c r="J62" s="2">
        <f>'KIADÁSOK_BEVÉTELEK intézményenk'!J49</f>
        <v>1205390.8</v>
      </c>
      <c r="K62" s="2">
        <f>'KIADÁSOK_BEVÉTELEK intézményenk'!K49</f>
        <v>0</v>
      </c>
      <c r="L62" s="21">
        <f>'KIADÁSOK_BEVÉTELEK intézményenk'!L49</f>
        <v>0</v>
      </c>
    </row>
    <row r="63" spans="1:12" s="97" customFormat="1" ht="9.75" customHeight="1" hidden="1">
      <c r="A63" s="74"/>
      <c r="B63" s="1" t="s">
        <v>135</v>
      </c>
      <c r="C63" s="64" t="s">
        <v>75</v>
      </c>
      <c r="D63" s="29">
        <f>'KIADÁSOK_BEVÉTELEK intézményenk'!D50</f>
        <v>0</v>
      </c>
      <c r="E63" s="2">
        <f>'KIADÁSOK_BEVÉTELEK intézményenk'!E50</f>
        <v>0</v>
      </c>
      <c r="F63" s="2">
        <f>+'KIADÁSOK_BEVÉTELEK intézményenk'!F50</f>
        <v>0</v>
      </c>
      <c r="G63" s="2">
        <f t="shared" si="14"/>
        <v>0</v>
      </c>
      <c r="H63" s="2">
        <f>'KIADÁSOK_BEVÉTELEK intézményenk'!H50</f>
        <v>0</v>
      </c>
      <c r="I63" s="2">
        <f t="shared" si="15"/>
        <v>0</v>
      </c>
      <c r="J63" s="2">
        <f>'KIADÁSOK_BEVÉTELEK intézményenk'!J50</f>
        <v>0</v>
      </c>
      <c r="K63" s="2">
        <f>'KIADÁSOK_BEVÉTELEK intézményenk'!K50</f>
        <v>0</v>
      </c>
      <c r="L63" s="21">
        <f>'KIADÁSOK_BEVÉTELEK intézményenk'!L50</f>
        <v>0</v>
      </c>
    </row>
    <row r="64" spans="1:12" s="97" customFormat="1" ht="9.75" customHeight="1">
      <c r="A64" s="74"/>
      <c r="B64" s="1" t="s">
        <v>135</v>
      </c>
      <c r="C64" s="64" t="s">
        <v>161</v>
      </c>
      <c r="D64" s="29">
        <f>'KIADÁSOK_BEVÉTELEK intézményenk'!D51</f>
        <v>0</v>
      </c>
      <c r="E64" s="2">
        <f>'KIADÁSOK_BEVÉTELEK intézményenk'!E51</f>
        <v>0</v>
      </c>
      <c r="F64" s="2">
        <f>+'KIADÁSOK_BEVÉTELEK intézményenk'!F51</f>
        <v>0</v>
      </c>
      <c r="G64" s="2">
        <f t="shared" si="14"/>
        <v>0</v>
      </c>
      <c r="H64" s="2">
        <f>'KIADÁSOK_BEVÉTELEK intézményenk'!H51</f>
        <v>0</v>
      </c>
      <c r="I64" s="2">
        <f t="shared" si="15"/>
        <v>0</v>
      </c>
      <c r="J64" s="2">
        <f>'KIADÁSOK_BEVÉTELEK intézményenk'!J51</f>
        <v>0</v>
      </c>
      <c r="K64" s="2">
        <f>'KIADÁSOK_BEVÉTELEK intézményenk'!K51</f>
        <v>0</v>
      </c>
      <c r="L64" s="21">
        <f>'KIADÁSOK_BEVÉTELEK intézményenk'!L51</f>
        <v>0</v>
      </c>
    </row>
    <row r="65" spans="1:12" s="97" customFormat="1" ht="9.75" customHeight="1">
      <c r="A65" s="74"/>
      <c r="B65" s="1" t="s">
        <v>136</v>
      </c>
      <c r="C65" s="64" t="s">
        <v>162</v>
      </c>
      <c r="D65" s="29">
        <f>'KIADÁSOK_BEVÉTELEK intézményenk'!D52</f>
        <v>52040</v>
      </c>
      <c r="E65" s="2">
        <f>'KIADÁSOK_BEVÉTELEK intézményenk'!E52</f>
        <v>52312</v>
      </c>
      <c r="F65" s="2">
        <f>+'KIADÁSOK_BEVÉTELEK intézményenk'!F52</f>
        <v>0</v>
      </c>
      <c r="G65" s="2">
        <f t="shared" si="14"/>
        <v>52040</v>
      </c>
      <c r="H65" s="2">
        <f>'KIADÁSOK_BEVÉTELEK intézményenk'!H52</f>
        <v>0</v>
      </c>
      <c r="I65" s="2">
        <f t="shared" si="15"/>
        <v>52040</v>
      </c>
      <c r="J65" s="2">
        <f>'KIADÁSOK_BEVÉTELEK intézményenk'!J52</f>
        <v>0</v>
      </c>
      <c r="K65" s="2">
        <f>'KIADÁSOK_BEVÉTELEK intézményenk'!K52</f>
        <v>52040</v>
      </c>
      <c r="L65" s="21">
        <f>'KIADÁSOK_BEVÉTELEK intézményenk'!L52</f>
        <v>0</v>
      </c>
    </row>
    <row r="66" spans="1:12" s="97" customFormat="1" ht="9.75" customHeight="1">
      <c r="A66" s="74"/>
      <c r="B66" s="1" t="s">
        <v>137</v>
      </c>
      <c r="C66" s="64" t="s">
        <v>163</v>
      </c>
      <c r="D66" s="29">
        <f>'KIADÁSOK_BEVÉTELEK intézményenk'!D53</f>
        <v>2000</v>
      </c>
      <c r="E66" s="2">
        <f>'KIADÁSOK_BEVÉTELEK intézményenk'!E53</f>
        <v>2000</v>
      </c>
      <c r="F66" s="2">
        <f>+'KIADÁSOK_BEVÉTELEK intézményenk'!F53</f>
        <v>0</v>
      </c>
      <c r="G66" s="2">
        <f t="shared" si="14"/>
        <v>2000</v>
      </c>
      <c r="H66" s="2">
        <f>'KIADÁSOK_BEVÉTELEK intézményenk'!H53</f>
        <v>0</v>
      </c>
      <c r="I66" s="2">
        <f>+G66+H66</f>
        <v>2000</v>
      </c>
      <c r="J66" s="2">
        <f>'KIADÁSOK_BEVÉTELEK intézményenk'!J53</f>
        <v>0</v>
      </c>
      <c r="K66" s="2">
        <f>'KIADÁSOK_BEVÉTELEK intézményenk'!K53</f>
        <v>2000</v>
      </c>
      <c r="L66" s="21">
        <f>'KIADÁSOK_BEVÉTELEK intézményenk'!L53</f>
        <v>0</v>
      </c>
    </row>
    <row r="67" spans="1:12" s="97" customFormat="1" ht="9.75" customHeight="1">
      <c r="A67" s="74"/>
      <c r="B67" s="1" t="s">
        <v>138</v>
      </c>
      <c r="C67" s="64" t="s">
        <v>164</v>
      </c>
      <c r="D67" s="29">
        <f>'KIADÁSOK_BEVÉTELEK intézményenk'!D54</f>
        <v>1761771</v>
      </c>
      <c r="E67" s="2">
        <f>'KIADÁSOK_BEVÉTELEK intézményenk'!E54</f>
        <v>1862150</v>
      </c>
      <c r="F67" s="2">
        <f>+'KIADÁSOK_BEVÉTELEK intézményenk'!F54</f>
        <v>0</v>
      </c>
      <c r="G67" s="2">
        <f t="shared" si="14"/>
        <v>1761771</v>
      </c>
      <c r="H67" s="2">
        <f>'KIADÁSOK_BEVÉTELEK intézményenk'!H54</f>
        <v>27044</v>
      </c>
      <c r="I67" s="2">
        <f t="shared" si="15"/>
        <v>1788815</v>
      </c>
      <c r="J67" s="2">
        <f>'KIADÁSOK_BEVÉTELEK intézményenk'!J54</f>
        <v>1438624</v>
      </c>
      <c r="K67" s="2">
        <f>'KIADÁSOK_BEVÉTELEK intézményenk'!K54</f>
        <v>350191</v>
      </c>
      <c r="L67" s="21">
        <f>'KIADÁSOK_BEVÉTELEK intézményenk'!L54</f>
        <v>0</v>
      </c>
    </row>
    <row r="68" spans="1:12" s="97" customFormat="1" ht="9.75" customHeight="1">
      <c r="A68" s="74"/>
      <c r="B68" s="1" t="s">
        <v>139</v>
      </c>
      <c r="C68" s="64" t="s">
        <v>10</v>
      </c>
      <c r="D68" s="29">
        <f>'KIADÁSOK_BEVÉTELEK intézményenk'!D55</f>
        <v>921424</v>
      </c>
      <c r="E68" s="2">
        <f>'KIADÁSOK_BEVÉTELEK intézményenk'!E55</f>
        <v>999643</v>
      </c>
      <c r="F68" s="2">
        <f>+'KIADÁSOK_BEVÉTELEK intézményenk'!F55</f>
        <v>0</v>
      </c>
      <c r="G68" s="2">
        <f t="shared" si="14"/>
        <v>921424</v>
      </c>
      <c r="H68" s="2">
        <f>'KIADÁSOK_BEVÉTELEK intézményenk'!H55</f>
        <v>-82844</v>
      </c>
      <c r="I68" s="2">
        <f t="shared" si="15"/>
        <v>838580</v>
      </c>
      <c r="J68" s="2">
        <f>'KIADÁSOK_BEVÉTELEK intézményenk'!J55</f>
        <v>193253</v>
      </c>
      <c r="K68" s="2">
        <f>'KIADÁSOK_BEVÉTELEK intézményenk'!K55</f>
        <v>645327</v>
      </c>
      <c r="L68" s="21">
        <f>'KIADÁSOK_BEVÉTELEK intézményenk'!L55</f>
        <v>0</v>
      </c>
    </row>
    <row r="69" spans="1:12" s="101" customFormat="1" ht="20.25" customHeight="1">
      <c r="A69" s="77" t="s">
        <v>128</v>
      </c>
      <c r="B69" s="219" t="s">
        <v>22</v>
      </c>
      <c r="C69" s="220"/>
      <c r="D69" s="44">
        <f aca="true" t="shared" si="17" ref="D69:L69">D57+D58+D59+D60+D61</f>
        <v>24967462.4</v>
      </c>
      <c r="E69" s="44">
        <f t="shared" si="17"/>
        <v>23053632</v>
      </c>
      <c r="F69" s="44">
        <f>F57+F58+F59+F60+F61+F62</f>
        <v>270899.4</v>
      </c>
      <c r="G69" s="15">
        <f>+D69+F69-1</f>
        <v>25238360.799999997</v>
      </c>
      <c r="H69" s="6">
        <f t="shared" si="17"/>
        <v>-5867.800000000003</v>
      </c>
      <c r="I69" s="15">
        <f>+G69+H69+1</f>
        <v>25232493.999999996</v>
      </c>
      <c r="J69" s="6">
        <f>J57+J58+J59+J60+J61+2</f>
        <v>18648208.4</v>
      </c>
      <c r="K69" s="6">
        <f t="shared" si="17"/>
        <v>6574105</v>
      </c>
      <c r="L69" s="23">
        <f t="shared" si="17"/>
        <v>10180</v>
      </c>
    </row>
    <row r="70" spans="1:12" s="98" customFormat="1" ht="9.75" customHeight="1">
      <c r="A70" s="75" t="s">
        <v>129</v>
      </c>
      <c r="B70" s="245" t="s">
        <v>11</v>
      </c>
      <c r="C70" s="246"/>
      <c r="D70" s="30">
        <f>'KIADÁSOK_BEVÉTELEK intézményenk'!D57</f>
        <v>1609075</v>
      </c>
      <c r="E70" s="4">
        <f>'KIADÁSOK_BEVÉTELEK intézményenk'!E57</f>
        <v>1119987</v>
      </c>
      <c r="F70" s="4">
        <f>+'KIADÁSOK_BEVÉTELEK intézményenk'!F57</f>
        <v>0</v>
      </c>
      <c r="G70" s="4">
        <f t="shared" si="14"/>
        <v>1609075</v>
      </c>
      <c r="H70" s="4">
        <f>'KIADÁSOK_BEVÉTELEK intézményenk'!H57</f>
        <v>6446</v>
      </c>
      <c r="I70" s="4">
        <f t="shared" si="15"/>
        <v>1615521</v>
      </c>
      <c r="J70" s="4">
        <f>'KIADÁSOK_BEVÉTELEK intézményenk'!J57</f>
        <v>125901</v>
      </c>
      <c r="K70" s="4">
        <f>'KIADÁSOK_BEVÉTELEK intézményenk'!K57</f>
        <v>1489620</v>
      </c>
      <c r="L70" s="20">
        <f>'KIADÁSOK_BEVÉTELEK intézményenk'!L57</f>
        <v>0</v>
      </c>
    </row>
    <row r="71" spans="1:12" s="98" customFormat="1" ht="9.75" customHeight="1">
      <c r="A71" s="75" t="s">
        <v>130</v>
      </c>
      <c r="B71" s="245" t="s">
        <v>12</v>
      </c>
      <c r="C71" s="246"/>
      <c r="D71" s="30">
        <f>'KIADÁSOK_BEVÉTELEK intézményenk'!D58</f>
        <v>2541000</v>
      </c>
      <c r="E71" s="4">
        <f>'KIADÁSOK_BEVÉTELEK intézményenk'!E58</f>
        <v>1426259</v>
      </c>
      <c r="F71" s="4">
        <f>+'KIADÁSOK_BEVÉTELEK intézményenk'!F58</f>
        <v>0</v>
      </c>
      <c r="G71" s="4">
        <f t="shared" si="14"/>
        <v>2541000</v>
      </c>
      <c r="H71" s="4">
        <f>'KIADÁSOK_BEVÉTELEK intézményenk'!H58</f>
        <v>800</v>
      </c>
      <c r="I71" s="4">
        <f t="shared" si="15"/>
        <v>2541800</v>
      </c>
      <c r="J71" s="4">
        <f>'KIADÁSOK_BEVÉTELEK intézményenk'!J58</f>
        <v>282800</v>
      </c>
      <c r="K71" s="4">
        <f>'KIADÁSOK_BEVÉTELEK intézményenk'!K58</f>
        <v>2259000</v>
      </c>
      <c r="L71" s="20">
        <f>'KIADÁSOK_BEVÉTELEK intézményenk'!L58</f>
        <v>0</v>
      </c>
    </row>
    <row r="72" spans="1:12" s="96" customFormat="1" ht="16.5" customHeight="1">
      <c r="A72" s="73" t="s">
        <v>131</v>
      </c>
      <c r="B72" s="16" t="s">
        <v>13</v>
      </c>
      <c r="C72" s="67"/>
      <c r="D72" s="30">
        <f aca="true" t="shared" si="18" ref="D72:L72">SUM(D73:D76)</f>
        <v>329000</v>
      </c>
      <c r="E72" s="4">
        <f t="shared" si="18"/>
        <v>341088</v>
      </c>
      <c r="F72" s="4">
        <f>+'KIADÁSOK_BEVÉTELEK intézményenk'!F59</f>
        <v>0</v>
      </c>
      <c r="G72" s="4">
        <f t="shared" si="14"/>
        <v>329000</v>
      </c>
      <c r="H72" s="4">
        <f t="shared" si="18"/>
        <v>28000</v>
      </c>
      <c r="I72" s="4">
        <f t="shared" si="15"/>
        <v>357000</v>
      </c>
      <c r="J72" s="4">
        <f t="shared" si="18"/>
        <v>9000</v>
      </c>
      <c r="K72" s="4">
        <f t="shared" si="18"/>
        <v>348000</v>
      </c>
      <c r="L72" s="20">
        <f t="shared" si="18"/>
        <v>0</v>
      </c>
    </row>
    <row r="73" spans="1:12" s="97" customFormat="1" ht="9.75" customHeight="1">
      <c r="A73" s="74"/>
      <c r="B73" s="1" t="s">
        <v>134</v>
      </c>
      <c r="C73" s="64" t="s">
        <v>165</v>
      </c>
      <c r="D73" s="29">
        <f>'KIADÁSOK_BEVÉTELEK intézményenk'!D60</f>
        <v>0</v>
      </c>
      <c r="E73" s="2">
        <f>'KIADÁSOK_BEVÉTELEK intézményenk'!E60</f>
        <v>0</v>
      </c>
      <c r="F73" s="4">
        <f>+'KIADÁSOK_BEVÉTELEK intézményenk'!F60</f>
        <v>0</v>
      </c>
      <c r="G73" s="4">
        <f t="shared" si="14"/>
        <v>0</v>
      </c>
      <c r="H73" s="2">
        <f>'KIADÁSOK_BEVÉTELEK intézményenk'!H60</f>
        <v>0</v>
      </c>
      <c r="I73" s="4">
        <f t="shared" si="15"/>
        <v>0</v>
      </c>
      <c r="J73" s="2">
        <f>'KIADÁSOK_BEVÉTELEK intézményenk'!J60</f>
        <v>0</v>
      </c>
      <c r="K73" s="2">
        <f>'KIADÁSOK_BEVÉTELEK intézményenk'!K60</f>
        <v>0</v>
      </c>
      <c r="L73" s="21">
        <f>'KIADÁSOK_BEVÉTELEK intézményenk'!L60</f>
        <v>0</v>
      </c>
    </row>
    <row r="74" spans="1:12" s="97" customFormat="1" ht="9.75" customHeight="1">
      <c r="A74" s="74"/>
      <c r="B74" s="1" t="s">
        <v>135</v>
      </c>
      <c r="C74" s="64" t="s">
        <v>162</v>
      </c>
      <c r="D74" s="29">
        <f>'KIADÁSOK_BEVÉTELEK intézményenk'!D61</f>
        <v>2000</v>
      </c>
      <c r="E74" s="2">
        <f>'KIADÁSOK_BEVÉTELEK intézményenk'!E61</f>
        <v>6286</v>
      </c>
      <c r="F74" s="4">
        <f>+'KIADÁSOK_BEVÉTELEK intézményenk'!F61</f>
        <v>0</v>
      </c>
      <c r="G74" s="2">
        <f t="shared" si="14"/>
        <v>2000</v>
      </c>
      <c r="H74" s="2">
        <f>'KIADÁSOK_BEVÉTELEK intézményenk'!H61</f>
        <v>5000</v>
      </c>
      <c r="I74" s="2">
        <f t="shared" si="15"/>
        <v>7000</v>
      </c>
      <c r="J74" s="2">
        <f>'KIADÁSOK_BEVÉTELEK intézményenk'!J61</f>
        <v>7000</v>
      </c>
      <c r="K74" s="2">
        <f>'KIADÁSOK_BEVÉTELEK intézményenk'!K61</f>
        <v>0</v>
      </c>
      <c r="L74" s="21">
        <f>'KIADÁSOK_BEVÉTELEK intézményenk'!L61</f>
        <v>0</v>
      </c>
    </row>
    <row r="75" spans="1:12" s="97" customFormat="1" ht="9.75" customHeight="1">
      <c r="A75" s="74"/>
      <c r="B75" s="1" t="s">
        <v>136</v>
      </c>
      <c r="C75" s="64" t="s">
        <v>166</v>
      </c>
      <c r="D75" s="29">
        <f>'KIADÁSOK_BEVÉTELEK intézményenk'!D62</f>
        <v>10000</v>
      </c>
      <c r="E75" s="2">
        <f>'KIADÁSOK_BEVÉTELEK intézményenk'!E62</f>
        <v>11200</v>
      </c>
      <c r="F75" s="4">
        <f>+'KIADÁSOK_BEVÉTELEK intézményenk'!F62</f>
        <v>0</v>
      </c>
      <c r="G75" s="2">
        <f t="shared" si="14"/>
        <v>10000</v>
      </c>
      <c r="H75" s="2">
        <f>'KIADÁSOK_BEVÉTELEK intézményenk'!H62</f>
        <v>0</v>
      </c>
      <c r="I75" s="2">
        <f t="shared" si="15"/>
        <v>10000</v>
      </c>
      <c r="J75" s="2">
        <f>'KIADÁSOK_BEVÉTELEK intézményenk'!J62</f>
        <v>0</v>
      </c>
      <c r="K75" s="2">
        <f>'KIADÁSOK_BEVÉTELEK intézményenk'!K62</f>
        <v>10000</v>
      </c>
      <c r="L75" s="21">
        <f>'KIADÁSOK_BEVÉTELEK intézményenk'!L62</f>
        <v>0</v>
      </c>
    </row>
    <row r="76" spans="1:12" s="97" customFormat="1" ht="9.75" customHeight="1">
      <c r="A76" s="74"/>
      <c r="B76" s="1" t="s">
        <v>137</v>
      </c>
      <c r="C76" s="64" t="s">
        <v>164</v>
      </c>
      <c r="D76" s="29">
        <f>'KIADÁSOK_BEVÉTELEK intézményenk'!D63</f>
        <v>317000</v>
      </c>
      <c r="E76" s="2">
        <f>'KIADÁSOK_BEVÉTELEK intézményenk'!E63</f>
        <v>323602</v>
      </c>
      <c r="F76" s="4">
        <f>+'KIADÁSOK_BEVÉTELEK intézményenk'!F63</f>
        <v>0</v>
      </c>
      <c r="G76" s="2">
        <f t="shared" si="14"/>
        <v>317000</v>
      </c>
      <c r="H76" s="2">
        <f>'KIADÁSOK_BEVÉTELEK intézményenk'!H63</f>
        <v>23000</v>
      </c>
      <c r="I76" s="2">
        <f t="shared" si="15"/>
        <v>340000</v>
      </c>
      <c r="J76" s="2">
        <f>'KIADÁSOK_BEVÉTELEK intézményenk'!J63</f>
        <v>2000</v>
      </c>
      <c r="K76" s="2">
        <f>'KIADÁSOK_BEVÉTELEK intézményenk'!K63</f>
        <v>338000</v>
      </c>
      <c r="L76" s="21">
        <f>'KIADÁSOK_BEVÉTELEK intézményenk'!L63</f>
        <v>0</v>
      </c>
    </row>
    <row r="77" spans="1:12" s="101" customFormat="1" ht="21.75" customHeight="1">
      <c r="A77" s="77" t="s">
        <v>133</v>
      </c>
      <c r="B77" s="219" t="s">
        <v>144</v>
      </c>
      <c r="C77" s="220"/>
      <c r="D77" s="207">
        <f aca="true" t="shared" si="19" ref="D77:L77">D70+D71+D72</f>
        <v>4479075</v>
      </c>
      <c r="E77" s="200">
        <f t="shared" si="19"/>
        <v>2887334</v>
      </c>
      <c r="F77" s="4">
        <f>+'KIADÁSOK_BEVÉTELEK intézményenk'!F64</f>
        <v>0</v>
      </c>
      <c r="G77" s="4">
        <f t="shared" si="14"/>
        <v>4479075</v>
      </c>
      <c r="H77" s="200">
        <f t="shared" si="19"/>
        <v>35246</v>
      </c>
      <c r="I77" s="4">
        <f t="shared" si="15"/>
        <v>4514321</v>
      </c>
      <c r="J77" s="200">
        <f t="shared" si="19"/>
        <v>417701</v>
      </c>
      <c r="K77" s="200">
        <f t="shared" si="19"/>
        <v>4096620</v>
      </c>
      <c r="L77" s="205">
        <f t="shared" si="19"/>
        <v>0</v>
      </c>
    </row>
    <row r="78" spans="1:12" s="104" customFormat="1" ht="20.25" customHeight="1">
      <c r="A78" s="216" t="s">
        <v>30</v>
      </c>
      <c r="B78" s="217"/>
      <c r="C78" s="218"/>
      <c r="D78" s="156">
        <f aca="true" t="shared" si="20" ref="D78:L78">D69+D77</f>
        <v>29446537.4</v>
      </c>
      <c r="E78" s="152">
        <f t="shared" si="20"/>
        <v>25940966</v>
      </c>
      <c r="F78" s="152">
        <f>+F77+F69</f>
        <v>270899.4</v>
      </c>
      <c r="G78" s="152">
        <f>+D78+F78-1</f>
        <v>29717435.799999997</v>
      </c>
      <c r="H78" s="152">
        <f>H69+H77+0.4</f>
        <v>29378.6</v>
      </c>
      <c r="I78" s="152">
        <f>+G78+H78+1</f>
        <v>29746815.4</v>
      </c>
      <c r="J78" s="152">
        <f>J69+J77+1</f>
        <v>19065910.4</v>
      </c>
      <c r="K78" s="152">
        <f t="shared" si="20"/>
        <v>10670725</v>
      </c>
      <c r="L78" s="154">
        <f t="shared" si="20"/>
        <v>10180</v>
      </c>
    </row>
    <row r="79" spans="1:12" s="96" customFormat="1" ht="19.5" customHeight="1">
      <c r="A79" s="73" t="s">
        <v>132</v>
      </c>
      <c r="B79" s="16" t="s">
        <v>14</v>
      </c>
      <c r="C79" s="67"/>
      <c r="D79" s="43"/>
      <c r="E79" s="18"/>
      <c r="F79" s="4">
        <f>+'KIADÁSOK_BEVÉTELEK intézményenk'!F66</f>
        <v>0</v>
      </c>
      <c r="G79" s="4">
        <f t="shared" si="14"/>
        <v>0</v>
      </c>
      <c r="H79" s="18"/>
      <c r="I79" s="4">
        <f t="shared" si="15"/>
        <v>0</v>
      </c>
      <c r="J79" s="18"/>
      <c r="K79" s="18"/>
      <c r="L79" s="24"/>
    </row>
    <row r="80" spans="1:12" s="97" customFormat="1" ht="9.75" customHeight="1">
      <c r="A80" s="74"/>
      <c r="B80" s="1" t="s">
        <v>134</v>
      </c>
      <c r="C80" s="64" t="s">
        <v>23</v>
      </c>
      <c r="D80" s="29">
        <f>'KIADÁSOK_BEVÉTELEK intézményenk'!D67</f>
        <v>2000000</v>
      </c>
      <c r="E80" s="2">
        <f>'KIADÁSOK_BEVÉTELEK intézményenk'!E67</f>
        <v>1000000</v>
      </c>
      <c r="F80" s="4">
        <f>+'KIADÁSOK_BEVÉTELEK intézményenk'!F67</f>
        <v>0</v>
      </c>
      <c r="G80" s="2">
        <f t="shared" si="14"/>
        <v>2000000</v>
      </c>
      <c r="H80" s="2">
        <f>'KIADÁSOK_BEVÉTELEK intézményenk'!H67</f>
        <v>0</v>
      </c>
      <c r="I80" s="4">
        <f t="shared" si="15"/>
        <v>2000000</v>
      </c>
      <c r="J80" s="2">
        <f>'KIADÁSOK_BEVÉTELEK intézményenk'!J67</f>
        <v>0</v>
      </c>
      <c r="K80" s="2">
        <f>'KIADÁSOK_BEVÉTELEK intézményenk'!K67</f>
        <v>2000000</v>
      </c>
      <c r="L80" s="21">
        <f>'KIADÁSOK_BEVÉTELEK intézményenk'!L67</f>
        <v>0</v>
      </c>
    </row>
    <row r="81" spans="1:12" s="97" customFormat="1" ht="9.75" customHeight="1">
      <c r="A81" s="74"/>
      <c r="B81" s="1" t="s">
        <v>135</v>
      </c>
      <c r="C81" s="64" t="s">
        <v>24</v>
      </c>
      <c r="D81" s="29">
        <f>'KIADÁSOK_BEVÉTELEK intézményenk'!D68</f>
        <v>0</v>
      </c>
      <c r="E81" s="2">
        <f>'KIADÁSOK_BEVÉTELEK intézményenk'!E68</f>
        <v>0</v>
      </c>
      <c r="F81" s="4">
        <f>+'KIADÁSOK_BEVÉTELEK intézményenk'!F68</f>
        <v>0</v>
      </c>
      <c r="G81" s="2">
        <f t="shared" si="14"/>
        <v>0</v>
      </c>
      <c r="H81" s="2">
        <f>'KIADÁSOK_BEVÉTELEK intézményenk'!H68</f>
        <v>0</v>
      </c>
      <c r="I81" s="4">
        <f t="shared" si="15"/>
        <v>0</v>
      </c>
      <c r="J81" s="2">
        <f>'KIADÁSOK_BEVÉTELEK intézményenk'!J68</f>
        <v>0</v>
      </c>
      <c r="K81" s="2">
        <f>'KIADÁSOK_BEVÉTELEK intézményenk'!K68</f>
        <v>0</v>
      </c>
      <c r="L81" s="21">
        <f>'KIADÁSOK_BEVÉTELEK intézményenk'!L68</f>
        <v>0</v>
      </c>
    </row>
    <row r="82" spans="1:12" s="97" customFormat="1" ht="9.75" customHeight="1">
      <c r="A82" s="74"/>
      <c r="B82" s="1" t="s">
        <v>136</v>
      </c>
      <c r="C82" s="64" t="s">
        <v>37</v>
      </c>
      <c r="D82" s="29">
        <f>'KIADÁSOK_BEVÉTELEK intézményenk'!D69</f>
        <v>100000</v>
      </c>
      <c r="E82" s="2">
        <f>'KIADÁSOK_BEVÉTELEK intézményenk'!E69</f>
        <v>77500</v>
      </c>
      <c r="F82" s="4">
        <f>+'KIADÁSOK_BEVÉTELEK intézményenk'!F69</f>
        <v>0</v>
      </c>
      <c r="G82" s="2">
        <f t="shared" si="14"/>
        <v>100000</v>
      </c>
      <c r="H82" s="2">
        <f>'KIADÁSOK_BEVÉTELEK intézményenk'!H69</f>
        <v>0</v>
      </c>
      <c r="I82" s="4">
        <f t="shared" si="15"/>
        <v>100000</v>
      </c>
      <c r="J82" s="2">
        <f>'KIADÁSOK_BEVÉTELEK intézményenk'!J69</f>
        <v>100000</v>
      </c>
      <c r="K82" s="2">
        <f>'KIADÁSOK_BEVÉTELEK intézményenk'!K69</f>
        <v>0</v>
      </c>
      <c r="L82" s="21">
        <f>'KIADÁSOK_BEVÉTELEK intézményenk'!L69</f>
        <v>0</v>
      </c>
    </row>
    <row r="83" spans="1:12" s="97" customFormat="1" ht="9.75" customHeight="1">
      <c r="A83" s="74"/>
      <c r="B83" s="1" t="s">
        <v>137</v>
      </c>
      <c r="C83" s="64" t="s">
        <v>25</v>
      </c>
      <c r="D83" s="29">
        <f>'KIADÁSOK_BEVÉTELEK intézményenk'!D70</f>
        <v>0</v>
      </c>
      <c r="E83" s="2">
        <f>'KIADÁSOK_BEVÉTELEK intézményenk'!E70</f>
        <v>0</v>
      </c>
      <c r="F83" s="4">
        <f>+'KIADÁSOK_BEVÉTELEK intézményenk'!F70</f>
        <v>0</v>
      </c>
      <c r="G83" s="2">
        <f t="shared" si="14"/>
        <v>0</v>
      </c>
      <c r="H83" s="2">
        <f>'KIADÁSOK_BEVÉTELEK intézményenk'!H70</f>
        <v>0</v>
      </c>
      <c r="I83" s="4">
        <f t="shared" si="15"/>
        <v>0</v>
      </c>
      <c r="J83" s="2">
        <f>'KIADÁSOK_BEVÉTELEK intézményenk'!J70</f>
        <v>0</v>
      </c>
      <c r="K83" s="2">
        <f>'KIADÁSOK_BEVÉTELEK intézményenk'!K70</f>
        <v>0</v>
      </c>
      <c r="L83" s="21">
        <f>'KIADÁSOK_BEVÉTELEK intézményenk'!L70</f>
        <v>0</v>
      </c>
    </row>
    <row r="84" spans="1:12" s="97" customFormat="1" ht="9.75" customHeight="1">
      <c r="A84" s="74"/>
      <c r="B84" s="1" t="s">
        <v>138</v>
      </c>
      <c r="C84" s="64" t="s">
        <v>73</v>
      </c>
      <c r="D84" s="29"/>
      <c r="E84" s="2"/>
      <c r="F84" s="4">
        <f>+'KIADÁSOK_BEVÉTELEK intézményenk'!F71</f>
        <v>0</v>
      </c>
      <c r="G84" s="4">
        <f t="shared" si="14"/>
        <v>0</v>
      </c>
      <c r="H84" s="2"/>
      <c r="I84" s="4">
        <f t="shared" si="15"/>
        <v>0</v>
      </c>
      <c r="J84" s="2"/>
      <c r="K84" s="2"/>
      <c r="L84" s="21"/>
    </row>
    <row r="85" spans="1:12" s="104" customFormat="1" ht="20.25" customHeight="1">
      <c r="A85" s="79" t="s">
        <v>31</v>
      </c>
      <c r="B85" s="82"/>
      <c r="C85" s="182"/>
      <c r="D85" s="156">
        <f aca="true" t="shared" si="21" ref="D85:L85">SUM(D80:D84)</f>
        <v>2100000</v>
      </c>
      <c r="E85" s="152">
        <f t="shared" si="21"/>
        <v>1077500</v>
      </c>
      <c r="F85" s="158">
        <f>+'KIADÁSOK_BEVÉTELEK intézményenk'!F72</f>
        <v>0</v>
      </c>
      <c r="G85" s="158">
        <f t="shared" si="14"/>
        <v>2100000</v>
      </c>
      <c r="H85" s="152">
        <f t="shared" si="21"/>
        <v>0</v>
      </c>
      <c r="I85" s="158">
        <f t="shared" si="15"/>
        <v>2100000</v>
      </c>
      <c r="J85" s="152">
        <f t="shared" si="21"/>
        <v>100000</v>
      </c>
      <c r="K85" s="152">
        <f t="shared" si="21"/>
        <v>2000000</v>
      </c>
      <c r="L85" s="154">
        <f t="shared" si="21"/>
        <v>0</v>
      </c>
    </row>
    <row r="86" spans="1:12" s="105" customFormat="1" ht="37.5" customHeight="1" thickBot="1">
      <c r="A86" s="81" t="s">
        <v>6</v>
      </c>
      <c r="B86" s="83"/>
      <c r="C86" s="84"/>
      <c r="D86" s="45">
        <f aca="true" t="shared" si="22" ref="D86:L86">D78+D85</f>
        <v>31546537.4</v>
      </c>
      <c r="E86" s="31">
        <f t="shared" si="22"/>
        <v>27018466</v>
      </c>
      <c r="F86" s="177">
        <f>+'KIADÁSOK_BEVÉTELEK intézményenk'!F73</f>
        <v>270899.4</v>
      </c>
      <c r="G86" s="177">
        <f>+D86+F86-1</f>
        <v>31817435.799999997</v>
      </c>
      <c r="H86" s="31">
        <f t="shared" si="22"/>
        <v>29378.6</v>
      </c>
      <c r="I86" s="177">
        <f>+G86+H86+1</f>
        <v>31846815.4</v>
      </c>
      <c r="J86" s="31">
        <f t="shared" si="22"/>
        <v>19165910.4</v>
      </c>
      <c r="K86" s="31">
        <f t="shared" si="22"/>
        <v>12670725</v>
      </c>
      <c r="L86" s="46">
        <f t="shared" si="22"/>
        <v>10180</v>
      </c>
    </row>
    <row r="89" spans="3:9" ht="12.75">
      <c r="C89" s="126" t="s">
        <v>119</v>
      </c>
      <c r="D89" s="146">
        <f>'KIADÁSOK_BEVÉTELEK intézményenk'!D75</f>
        <v>9928380</v>
      </c>
      <c r="E89" s="146">
        <f>'KIADÁSOK_BEVÉTELEK intézményenk'!E75</f>
        <v>9238341</v>
      </c>
      <c r="F89" s="146"/>
      <c r="G89" s="146"/>
      <c r="H89" s="146">
        <f>'KIADÁSOK_BEVÉTELEK intézményenk'!H75</f>
        <v>-87447</v>
      </c>
      <c r="I89" s="146">
        <f>'KIADÁSOK_BEVÉTELEK intézményenk'!I75</f>
        <v>9841247</v>
      </c>
    </row>
    <row r="90" spans="3:9" ht="12.75">
      <c r="C90" s="142" t="s">
        <v>120</v>
      </c>
      <c r="D90" s="145">
        <f>'KIADÁSOK_BEVÉTELEK intézményenk'!D76</f>
        <v>3544252</v>
      </c>
      <c r="E90" s="145">
        <f>'KIADÁSOK_BEVÉTELEK intézményenk'!E76</f>
        <v>3243789.333333333</v>
      </c>
      <c r="F90" s="145"/>
      <c r="G90" s="145"/>
      <c r="H90" s="145">
        <f>'KIADÁSOK_BEVÉTELEK intézményenk'!H76</f>
        <v>-190900</v>
      </c>
      <c r="I90" s="145">
        <f>'KIADÁSOK_BEVÉTELEK intézményenk'!I76</f>
        <v>3353352</v>
      </c>
    </row>
    <row r="91" spans="3:9" ht="12.75">
      <c r="C91" s="129" t="s">
        <v>121</v>
      </c>
      <c r="D91" s="145">
        <f>'KIADÁSOK_BEVÉTELEK intézményenk'!D77</f>
        <v>6384128</v>
      </c>
      <c r="E91" s="145">
        <f>'KIADÁSOK_BEVÉTELEK intézményenk'!E77</f>
        <v>5994551.666666666</v>
      </c>
      <c r="F91" s="145"/>
      <c r="G91" s="145"/>
      <c r="H91" s="145">
        <f>'KIADÁSOK_BEVÉTELEK intézményenk'!H77</f>
        <v>103453</v>
      </c>
      <c r="I91" s="145">
        <f>'KIADÁSOK_BEVÉTELEK intézményenk'!I77</f>
        <v>6487895</v>
      </c>
    </row>
    <row r="95" spans="8:12" ht="11.25">
      <c r="H95" s="110"/>
      <c r="I95" s="110"/>
      <c r="J95" s="110"/>
      <c r="K95" s="110"/>
      <c r="L95" s="110"/>
    </row>
    <row r="96" spans="4:12" ht="11.25">
      <c r="D96" s="110">
        <f aca="true" t="shared" si="23" ref="D96:L96">D42-D86</f>
        <v>-0.3999999985098839</v>
      </c>
      <c r="E96" s="110">
        <f t="shared" si="23"/>
        <v>742798</v>
      </c>
      <c r="F96" s="110"/>
      <c r="G96" s="110"/>
      <c r="H96" s="110">
        <f t="shared" si="23"/>
        <v>-0.06699999999909778</v>
      </c>
      <c r="I96" s="110">
        <f t="shared" si="23"/>
        <v>-0.46700000017881393</v>
      </c>
      <c r="J96" s="110">
        <f t="shared" si="23"/>
        <v>-923537.2669999972</v>
      </c>
      <c r="K96" s="110">
        <f t="shared" si="23"/>
        <v>916780</v>
      </c>
      <c r="L96" s="110">
        <f t="shared" si="23"/>
        <v>6757</v>
      </c>
    </row>
    <row r="98" spans="8:12" ht="11.25">
      <c r="H98" s="111" t="s">
        <v>79</v>
      </c>
      <c r="I98" s="110">
        <f>I42-I69-221926</f>
        <v>6392394.933000002</v>
      </c>
      <c r="J98" s="110"/>
      <c r="K98" s="110"/>
      <c r="L98" s="110"/>
    </row>
    <row r="99" ht="12" thickBot="1"/>
    <row r="100" spans="8:12" ht="11.25">
      <c r="H100" s="112"/>
      <c r="I100" s="113"/>
      <c r="J100" s="113"/>
      <c r="K100" s="113"/>
      <c r="L100" s="114"/>
    </row>
    <row r="101" spans="8:12" ht="11.25">
      <c r="H101" s="241" t="s">
        <v>82</v>
      </c>
      <c r="I101" s="115">
        <f>I86-'KIADÁSOK_BEVÉTELEK intézményenk'!I73</f>
        <v>0</v>
      </c>
      <c r="J101" s="115">
        <f>J86-'KIADÁSOK_BEVÉTELEK intézményenk'!J73</f>
        <v>0</v>
      </c>
      <c r="K101" s="115">
        <f>K86-'KIADÁSOK_BEVÉTELEK intézményenk'!K73</f>
        <v>0</v>
      </c>
      <c r="L101" s="116">
        <f>L86-'KIADÁSOK_BEVÉTELEK intézményenk'!L73</f>
        <v>0</v>
      </c>
    </row>
    <row r="102" spans="8:12" ht="11.25">
      <c r="H102" s="241"/>
      <c r="I102" s="115">
        <f>I42-'KIADÁSOK_BEVÉTELEK intézményenk'!I42</f>
        <v>0</v>
      </c>
      <c r="J102" s="115">
        <f>J42-'KIADÁSOK_BEVÉTELEK intézményenk'!J42</f>
        <v>-0.19999999925494194</v>
      </c>
      <c r="K102" s="115">
        <f>K42-'KIADÁSOK_BEVÉTELEK intézményenk'!K42</f>
        <v>0</v>
      </c>
      <c r="L102" s="116">
        <f>L42-'KIADÁSOK_BEVÉTELEK intézményenk'!L42</f>
        <v>0</v>
      </c>
    </row>
    <row r="103" spans="8:12" ht="12" thickBot="1">
      <c r="H103" s="117"/>
      <c r="I103" s="118"/>
      <c r="J103" s="118"/>
      <c r="K103" s="118"/>
      <c r="L103" s="119"/>
    </row>
  </sheetData>
  <sheetProtection/>
  <mergeCells count="40">
    <mergeCell ref="H54:H55"/>
    <mergeCell ref="D52:L52"/>
    <mergeCell ref="F54:F55"/>
    <mergeCell ref="G54:G55"/>
    <mergeCell ref="I8:I9"/>
    <mergeCell ref="J8:L8"/>
    <mergeCell ref="I54:I55"/>
    <mergeCell ref="J54:L54"/>
    <mergeCell ref="D53:L53"/>
    <mergeCell ref="H8:H9"/>
    <mergeCell ref="A3:L3"/>
    <mergeCell ref="A50:L50"/>
    <mergeCell ref="A8:C9"/>
    <mergeCell ref="D8:D9"/>
    <mergeCell ref="E8:E9"/>
    <mergeCell ref="D7:L7"/>
    <mergeCell ref="D6:L6"/>
    <mergeCell ref="A42:C42"/>
    <mergeCell ref="A7:C7"/>
    <mergeCell ref="G8:G9"/>
    <mergeCell ref="H101:H102"/>
    <mergeCell ref="A56:C56"/>
    <mergeCell ref="B57:C57"/>
    <mergeCell ref="B58:C58"/>
    <mergeCell ref="B59:C59"/>
    <mergeCell ref="B60:C60"/>
    <mergeCell ref="B70:C70"/>
    <mergeCell ref="B71:C71"/>
    <mergeCell ref="B61:C61"/>
    <mergeCell ref="B69:C69"/>
    <mergeCell ref="A78:C78"/>
    <mergeCell ref="B77:C77"/>
    <mergeCell ref="A4:L4"/>
    <mergeCell ref="F8:F9"/>
    <mergeCell ref="A10:C10"/>
    <mergeCell ref="B23:C23"/>
    <mergeCell ref="A53:C53"/>
    <mergeCell ref="A54:C55"/>
    <mergeCell ref="D54:D55"/>
    <mergeCell ref="E54:E55"/>
  </mergeCells>
  <printOptions horizontalCentered="1"/>
  <pageMargins left="0.6299212598425197" right="0.3937007874015748" top="0.5511811023622047" bottom="0.5905511811023623" header="0.1968503937007874" footer="0.1968503937007874"/>
  <pageSetup firstPageNumber="42" useFirstPageNumber="1" horizontalDpi="600" verticalDpi="600" orientation="landscape" paperSize="9" scale="70" r:id="rId1"/>
  <headerFooter alignWithMargins="0">
    <oddHeader>&amp;R&amp;"Times New Roman,Normál"
</oddHeader>
    <oddFooter>&amp;C&amp;P. oldal</oddFooter>
  </headerFooter>
  <rowBreaks count="1" manualBreakCount="1">
    <brk id="47" max="9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423"/>
  <sheetViews>
    <sheetView view="pageBreakPreview" zoomScale="106" zoomScaleNormal="140" zoomScaleSheetLayoutView="106" workbookViewId="0" topLeftCell="A1">
      <selection activeCell="DS13" sqref="DS13"/>
    </sheetView>
  </sheetViews>
  <sheetFormatPr defaultColWidth="11.421875" defaultRowHeight="12.75"/>
  <cols>
    <col min="1" max="1" width="2.57421875" style="90" customWidth="1"/>
    <col min="2" max="2" width="2.7109375" style="89" customWidth="1"/>
    <col min="3" max="3" width="45.140625" style="89" customWidth="1"/>
    <col min="4" max="4" width="11.421875" style="89" customWidth="1"/>
    <col min="5" max="5" width="11.421875" style="89" hidden="1" customWidth="1"/>
    <col min="6" max="11" width="11.421875" style="89" customWidth="1"/>
    <col min="12" max="14" width="12.421875" style="89" customWidth="1"/>
    <col min="15" max="15" width="13.7109375" style="89" customWidth="1"/>
    <col min="16" max="16" width="11.421875" style="89" hidden="1" customWidth="1"/>
    <col min="17" max="20" width="11.421875" style="89" customWidth="1"/>
    <col min="21" max="21" width="12.28125" style="89" customWidth="1"/>
    <col min="22" max="22" width="11.421875" style="89" customWidth="1"/>
    <col min="23" max="23" width="11.421875" style="89" hidden="1" customWidth="1"/>
    <col min="24" max="27" width="11.421875" style="89" customWidth="1"/>
    <col min="28" max="28" width="13.00390625" style="89" customWidth="1"/>
    <col min="29" max="29" width="14.421875" style="89" customWidth="1"/>
    <col min="30" max="30" width="11.421875" style="89" hidden="1" customWidth="1"/>
    <col min="31" max="31" width="14.7109375" style="89" customWidth="1"/>
    <col min="32" max="32" width="15.140625" style="89" customWidth="1"/>
    <col min="33" max="33" width="14.421875" style="89" customWidth="1"/>
    <col min="34" max="34" width="14.7109375" style="89" customWidth="1"/>
    <col min="35" max="35" width="11.421875" style="89" customWidth="1"/>
    <col min="36" max="42" width="11.421875" style="89" hidden="1" customWidth="1"/>
    <col min="43" max="43" width="9.7109375" style="89" customWidth="1"/>
    <col min="44" max="44" width="11.421875" style="89" hidden="1" customWidth="1"/>
    <col min="45" max="50" width="11.421875" style="89" customWidth="1"/>
    <col min="51" max="51" width="11.421875" style="89" hidden="1" customWidth="1"/>
    <col min="52" max="55" width="11.421875" style="89" customWidth="1"/>
    <col min="56" max="56" width="12.28125" style="89" customWidth="1"/>
    <col min="57" max="57" width="11.421875" style="89" customWidth="1"/>
    <col min="58" max="58" width="11.421875" style="89" hidden="1" customWidth="1"/>
    <col min="59" max="62" width="11.421875" style="89" customWidth="1"/>
    <col min="63" max="63" width="11.8515625" style="89" customWidth="1"/>
    <col min="64" max="64" width="11.421875" style="89" customWidth="1"/>
    <col min="65" max="65" width="11.421875" style="89" hidden="1" customWidth="1"/>
    <col min="66" max="71" width="11.421875" style="89" customWidth="1"/>
    <col min="72" max="72" width="11.421875" style="89" hidden="1" customWidth="1"/>
    <col min="73" max="79" width="11.421875" style="89" customWidth="1"/>
    <col min="80" max="80" width="11.421875" style="89" hidden="1" customWidth="1"/>
    <col min="81" max="84" width="11.421875" style="89" customWidth="1"/>
    <col min="85" max="85" width="11.57421875" style="89" bestFit="1" customWidth="1"/>
    <col min="86" max="86" width="11.57421875" style="89" hidden="1" customWidth="1"/>
    <col min="87" max="88" width="11.57421875" style="89" bestFit="1" customWidth="1"/>
    <col min="89" max="91" width="11.421875" style="89" customWidth="1"/>
    <col min="92" max="92" width="11.7109375" style="89" bestFit="1" customWidth="1"/>
    <col min="93" max="93" width="11.7109375" style="89" hidden="1" customWidth="1"/>
    <col min="94" max="95" width="11.7109375" style="89" bestFit="1" customWidth="1"/>
    <col min="96" max="98" width="11.421875" style="89" customWidth="1"/>
    <col min="99" max="99" width="11.7109375" style="89" bestFit="1" customWidth="1"/>
    <col min="100" max="100" width="11.7109375" style="89" hidden="1" customWidth="1"/>
    <col min="101" max="102" width="11.7109375" style="89" bestFit="1" customWidth="1"/>
    <col min="103" max="105" width="11.421875" style="89" customWidth="1"/>
    <col min="106" max="106" width="11.7109375" style="89" bestFit="1" customWidth="1"/>
    <col min="107" max="107" width="11.7109375" style="89" hidden="1" customWidth="1"/>
    <col min="108" max="109" width="11.7109375" style="89" bestFit="1" customWidth="1"/>
    <col min="110" max="112" width="11.421875" style="89" customWidth="1"/>
    <col min="113" max="113" width="11.57421875" style="89" bestFit="1" customWidth="1"/>
    <col min="114" max="114" width="11.57421875" style="89" hidden="1" customWidth="1"/>
    <col min="115" max="116" width="11.57421875" style="89" bestFit="1" customWidth="1"/>
    <col min="117" max="118" width="11.421875" style="89" customWidth="1"/>
    <col min="119" max="119" width="12.421875" style="89" customWidth="1"/>
    <col min="120" max="120" width="11.7109375" style="89" bestFit="1" customWidth="1"/>
    <col min="121" max="121" width="11.7109375" style="89" hidden="1" customWidth="1"/>
    <col min="122" max="123" width="11.7109375" style="89" bestFit="1" customWidth="1"/>
    <col min="124" max="125" width="11.421875" style="89" customWidth="1"/>
    <col min="126" max="126" width="12.140625" style="89" customWidth="1"/>
    <col min="127" max="127" width="11.7109375" style="89" bestFit="1" customWidth="1"/>
    <col min="128" max="128" width="11.7109375" style="89" hidden="1" customWidth="1"/>
    <col min="129" max="130" width="11.7109375" style="89" bestFit="1" customWidth="1"/>
    <col min="131" max="133" width="11.421875" style="89" customWidth="1"/>
    <col min="134" max="134" width="11.7109375" style="89" bestFit="1" customWidth="1"/>
    <col min="135" max="135" width="11.7109375" style="89" hidden="1" customWidth="1"/>
    <col min="136" max="137" width="11.7109375" style="89" bestFit="1" customWidth="1"/>
    <col min="138" max="140" width="11.421875" style="89" customWidth="1"/>
    <col min="141" max="141" width="11.7109375" style="89" bestFit="1" customWidth="1"/>
    <col min="142" max="142" width="11.7109375" style="89" hidden="1" customWidth="1"/>
    <col min="143" max="144" width="11.7109375" style="89" bestFit="1" customWidth="1"/>
    <col min="145" max="147" width="11.421875" style="89" customWidth="1"/>
    <col min="148" max="148" width="11.7109375" style="89" bestFit="1" customWidth="1"/>
    <col min="149" max="149" width="11.7109375" style="89" hidden="1" customWidth="1"/>
    <col min="150" max="151" width="11.7109375" style="89" bestFit="1" customWidth="1"/>
    <col min="152" max="154" width="11.421875" style="89" customWidth="1"/>
    <col min="155" max="155" width="11.57421875" style="89" bestFit="1" customWidth="1"/>
    <col min="156" max="156" width="11.7109375" style="89" hidden="1" customWidth="1"/>
    <col min="157" max="158" width="11.7109375" style="89" bestFit="1" customWidth="1"/>
    <col min="159" max="161" width="11.421875" style="89" customWidth="1"/>
    <col min="162" max="162" width="11.7109375" style="89" bestFit="1" customWidth="1"/>
    <col min="163" max="163" width="11.7109375" style="89" hidden="1" customWidth="1"/>
    <col min="164" max="165" width="11.7109375" style="89" bestFit="1" customWidth="1"/>
    <col min="166" max="167" width="11.421875" style="89" customWidth="1"/>
    <col min="168" max="168" width="12.140625" style="89" customWidth="1"/>
    <col min="169" max="169" width="11.57421875" style="89" bestFit="1" customWidth="1"/>
    <col min="170" max="170" width="11.57421875" style="89" hidden="1" customWidth="1"/>
    <col min="171" max="172" width="11.57421875" style="89" bestFit="1" customWidth="1"/>
    <col min="173" max="174" width="11.421875" style="89" customWidth="1"/>
    <col min="175" max="175" width="12.421875" style="89" customWidth="1"/>
    <col min="176" max="176" width="11.7109375" style="89" bestFit="1" customWidth="1"/>
    <col min="177" max="177" width="11.7109375" style="89" hidden="1" customWidth="1"/>
    <col min="178" max="179" width="11.7109375" style="89" bestFit="1" customWidth="1"/>
    <col min="180" max="182" width="11.421875" style="89" customWidth="1"/>
    <col min="183" max="183" width="11.7109375" style="89" bestFit="1" customWidth="1"/>
    <col min="184" max="184" width="11.7109375" style="89" hidden="1" customWidth="1"/>
    <col min="185" max="186" width="11.7109375" style="89" bestFit="1" customWidth="1"/>
    <col min="187" max="189" width="11.421875" style="89" customWidth="1"/>
    <col min="190" max="190" width="11.7109375" style="89" bestFit="1" customWidth="1"/>
    <col min="191" max="191" width="11.7109375" style="89" hidden="1" customWidth="1"/>
    <col min="192" max="193" width="11.7109375" style="89" bestFit="1" customWidth="1"/>
    <col min="194" max="196" width="11.421875" style="89" customWidth="1"/>
    <col min="197" max="197" width="11.7109375" style="89" bestFit="1" customWidth="1"/>
    <col min="198" max="198" width="11.7109375" style="89" hidden="1" customWidth="1"/>
    <col min="199" max="200" width="11.7109375" style="89" bestFit="1" customWidth="1"/>
    <col min="201" max="203" width="11.421875" style="89" customWidth="1"/>
    <col min="204" max="204" width="11.57421875" style="89" bestFit="1" customWidth="1"/>
    <col min="205" max="205" width="11.57421875" style="89" hidden="1" customWidth="1"/>
    <col min="206" max="207" width="11.57421875" style="89" bestFit="1" customWidth="1"/>
    <col min="208" max="209" width="11.421875" style="89" customWidth="1"/>
    <col min="210" max="210" width="12.8515625" style="89" customWidth="1"/>
    <col min="211" max="211" width="11.7109375" style="89" bestFit="1" customWidth="1"/>
    <col min="212" max="212" width="11.7109375" style="89" hidden="1" customWidth="1"/>
    <col min="213" max="214" width="11.7109375" style="89" bestFit="1" customWidth="1"/>
    <col min="215" max="216" width="11.421875" style="89" customWidth="1"/>
    <col min="217" max="217" width="13.00390625" style="89" customWidth="1"/>
    <col min="218" max="218" width="11.57421875" style="89" bestFit="1" customWidth="1"/>
    <col min="219" max="219" width="11.57421875" style="89" hidden="1" customWidth="1"/>
    <col min="220" max="221" width="11.7109375" style="89" bestFit="1" customWidth="1"/>
    <col min="222" max="224" width="11.421875" style="89" customWidth="1"/>
    <col min="225" max="225" width="11.7109375" style="89" bestFit="1" customWidth="1"/>
    <col min="226" max="226" width="11.7109375" style="89" hidden="1" customWidth="1"/>
    <col min="227" max="228" width="11.7109375" style="89" bestFit="1" customWidth="1"/>
    <col min="229" max="231" width="11.421875" style="89" customWidth="1"/>
    <col min="232" max="232" width="11.57421875" style="89" bestFit="1" customWidth="1"/>
    <col min="233" max="233" width="11.7109375" style="89" hidden="1" customWidth="1"/>
    <col min="234" max="235" width="11.7109375" style="89" bestFit="1" customWidth="1"/>
    <col min="236" max="238" width="11.421875" style="89" customWidth="1"/>
    <col min="239" max="239" width="11.7109375" style="89" bestFit="1" customWidth="1"/>
    <col min="240" max="240" width="11.7109375" style="89" hidden="1" customWidth="1"/>
    <col min="241" max="242" width="11.7109375" style="89" bestFit="1" customWidth="1"/>
    <col min="243" max="244" width="11.421875" style="89" customWidth="1"/>
    <col min="245" max="245" width="12.8515625" style="89" customWidth="1"/>
    <col min="246" max="246" width="11.7109375" style="89" bestFit="1" customWidth="1"/>
    <col min="247" max="247" width="11.7109375" style="89" hidden="1" customWidth="1"/>
    <col min="248" max="249" width="11.7109375" style="89" bestFit="1" customWidth="1"/>
    <col min="250" max="251" width="11.421875" style="89" customWidth="1"/>
    <col min="252" max="252" width="12.421875" style="89" customWidth="1"/>
    <col min="253" max="16384" width="11.421875" style="89" customWidth="1"/>
  </cols>
  <sheetData>
    <row r="1" spans="1:252" s="144" customFormat="1" ht="17.25" customHeight="1">
      <c r="A1" s="143"/>
      <c r="U1" s="88" t="s">
        <v>172</v>
      </c>
      <c r="AB1" s="88" t="s">
        <v>173</v>
      </c>
      <c r="AI1" s="88" t="s">
        <v>174</v>
      </c>
      <c r="AP1" s="88" t="s">
        <v>151</v>
      </c>
      <c r="AW1" s="88" t="s">
        <v>175</v>
      </c>
      <c r="BD1" s="88" t="s">
        <v>176</v>
      </c>
      <c r="BK1" s="88" t="s">
        <v>177</v>
      </c>
      <c r="BR1" s="88" t="s">
        <v>178</v>
      </c>
      <c r="BY1" s="88" t="s">
        <v>179</v>
      </c>
      <c r="CF1" s="88" t="s">
        <v>180</v>
      </c>
      <c r="CM1" s="88" t="s">
        <v>181</v>
      </c>
      <c r="CT1" s="88" t="s">
        <v>182</v>
      </c>
      <c r="DA1" s="88" t="s">
        <v>183</v>
      </c>
      <c r="DH1" s="88" t="s">
        <v>184</v>
      </c>
      <c r="DO1" s="88" t="s">
        <v>185</v>
      </c>
      <c r="DV1" s="88" t="s">
        <v>186</v>
      </c>
      <c r="EC1" s="88" t="s">
        <v>187</v>
      </c>
      <c r="EJ1" s="88" t="s">
        <v>188</v>
      </c>
      <c r="EQ1" s="88" t="s">
        <v>189</v>
      </c>
      <c r="EX1" s="88" t="s">
        <v>190</v>
      </c>
      <c r="FE1" s="88" t="s">
        <v>191</v>
      </c>
      <c r="FL1" s="88" t="s">
        <v>192</v>
      </c>
      <c r="FS1" s="88" t="s">
        <v>193</v>
      </c>
      <c r="FZ1" s="88" t="s">
        <v>194</v>
      </c>
      <c r="GG1" s="88" t="s">
        <v>195</v>
      </c>
      <c r="GN1" s="88" t="s">
        <v>196</v>
      </c>
      <c r="GU1" s="88" t="s">
        <v>197</v>
      </c>
      <c r="HB1" s="88" t="s">
        <v>198</v>
      </c>
      <c r="HI1" s="88" t="s">
        <v>199</v>
      </c>
      <c r="HP1" s="88" t="s">
        <v>200</v>
      </c>
      <c r="HW1" s="88" t="s">
        <v>201</v>
      </c>
      <c r="ID1" s="88" t="s">
        <v>202</v>
      </c>
      <c r="IK1" s="88" t="s">
        <v>203</v>
      </c>
      <c r="IR1" s="88" t="s">
        <v>204</v>
      </c>
    </row>
    <row r="2" spans="1:252" s="149" customFormat="1" ht="12">
      <c r="A2" s="148"/>
      <c r="L2" s="150"/>
      <c r="M2" s="150"/>
      <c r="N2" s="150"/>
      <c r="U2" s="150"/>
      <c r="AB2" s="150"/>
      <c r="AI2" s="150"/>
      <c r="AP2" s="150" t="s">
        <v>152</v>
      </c>
      <c r="AW2" s="150"/>
      <c r="BD2" s="150"/>
      <c r="BK2" s="150"/>
      <c r="BR2" s="150"/>
      <c r="BY2" s="150"/>
      <c r="CF2" s="150"/>
      <c r="CM2" s="150"/>
      <c r="CT2" s="150"/>
      <c r="DA2" s="150"/>
      <c r="DH2" s="150"/>
      <c r="DO2" s="150"/>
      <c r="DV2" s="150"/>
      <c r="EC2" s="150"/>
      <c r="EJ2" s="150"/>
      <c r="EQ2" s="150"/>
      <c r="EX2" s="150"/>
      <c r="FE2" s="150"/>
      <c r="FL2" s="150"/>
      <c r="FS2" s="150"/>
      <c r="FZ2" s="150"/>
      <c r="GG2" s="150"/>
      <c r="GN2" s="150"/>
      <c r="GU2" s="150"/>
      <c r="HB2" s="150"/>
      <c r="HI2" s="150"/>
      <c r="HP2" s="150"/>
      <c r="HW2" s="150"/>
      <c r="ID2" s="150"/>
      <c r="IK2" s="150"/>
      <c r="IR2" s="150"/>
    </row>
    <row r="3" ht="63" customHeight="1"/>
    <row r="4" spans="1:24" ht="15" customHeight="1">
      <c r="A4" s="221" t="s">
        <v>147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60"/>
      <c r="N4" s="16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2:252" ht="25.5" customHeight="1" thickBot="1">
      <c r="L5" s="91" t="s">
        <v>81</v>
      </c>
      <c r="M5" s="91"/>
      <c r="N5" s="91"/>
      <c r="U5" s="91" t="s">
        <v>81</v>
      </c>
      <c r="AB5" s="91" t="s">
        <v>81</v>
      </c>
      <c r="AI5" s="91" t="s">
        <v>81</v>
      </c>
      <c r="AP5" s="91" t="s">
        <v>81</v>
      </c>
      <c r="AW5" s="91" t="s">
        <v>81</v>
      </c>
      <c r="BD5" s="91" t="s">
        <v>81</v>
      </c>
      <c r="BK5" s="91" t="s">
        <v>81</v>
      </c>
      <c r="BR5" s="91" t="s">
        <v>81</v>
      </c>
      <c r="BY5" s="91" t="s">
        <v>81</v>
      </c>
      <c r="CF5" s="91" t="s">
        <v>81</v>
      </c>
      <c r="CM5" s="91" t="s">
        <v>81</v>
      </c>
      <c r="CT5" s="91" t="s">
        <v>81</v>
      </c>
      <c r="DA5" s="91" t="s">
        <v>81</v>
      </c>
      <c r="DH5" s="91" t="s">
        <v>81</v>
      </c>
      <c r="DO5" s="91" t="s">
        <v>81</v>
      </c>
      <c r="DV5" s="91" t="s">
        <v>81</v>
      </c>
      <c r="EC5" s="91" t="s">
        <v>81</v>
      </c>
      <c r="EJ5" s="91" t="s">
        <v>81</v>
      </c>
      <c r="EQ5" s="91" t="s">
        <v>81</v>
      </c>
      <c r="EX5" s="91" t="s">
        <v>81</v>
      </c>
      <c r="FE5" s="91" t="s">
        <v>81</v>
      </c>
      <c r="FL5" s="91" t="s">
        <v>81</v>
      </c>
      <c r="FS5" s="91" t="s">
        <v>81</v>
      </c>
      <c r="FZ5" s="91" t="s">
        <v>81</v>
      </c>
      <c r="GG5" s="91" t="s">
        <v>81</v>
      </c>
      <c r="GN5" s="91" t="s">
        <v>81</v>
      </c>
      <c r="GU5" s="91" t="s">
        <v>81</v>
      </c>
      <c r="HB5" s="91" t="s">
        <v>81</v>
      </c>
      <c r="HI5" s="91" t="s">
        <v>81</v>
      </c>
      <c r="HP5" s="91" t="s">
        <v>81</v>
      </c>
      <c r="HW5" s="91" t="s">
        <v>81</v>
      </c>
      <c r="ID5" s="91" t="s">
        <v>81</v>
      </c>
      <c r="IK5" s="91" t="s">
        <v>81</v>
      </c>
      <c r="IR5" s="91" t="s">
        <v>81</v>
      </c>
    </row>
    <row r="6" spans="1:253" s="92" customFormat="1" ht="13.5" customHeight="1" thickBot="1">
      <c r="A6" s="85"/>
      <c r="B6" s="54"/>
      <c r="C6" s="55"/>
      <c r="D6" s="56"/>
      <c r="E6" s="57"/>
      <c r="F6" s="57"/>
      <c r="G6" s="57"/>
      <c r="H6" s="57"/>
      <c r="I6" s="57"/>
      <c r="J6" s="57"/>
      <c r="K6" s="57"/>
      <c r="L6" s="58"/>
      <c r="M6" s="250" t="s">
        <v>86</v>
      </c>
      <c r="N6" s="294"/>
      <c r="O6" s="294"/>
      <c r="P6" s="294"/>
      <c r="Q6" s="294"/>
      <c r="R6" s="294"/>
      <c r="S6" s="294"/>
      <c r="T6" s="294"/>
      <c r="U6" s="295"/>
      <c r="V6" s="250" t="s">
        <v>87</v>
      </c>
      <c r="W6" s="251"/>
      <c r="X6" s="251"/>
      <c r="Y6" s="251"/>
      <c r="Z6" s="251"/>
      <c r="AA6" s="251"/>
      <c r="AB6" s="252"/>
      <c r="AC6" s="250" t="s">
        <v>88</v>
      </c>
      <c r="AD6" s="251"/>
      <c r="AE6" s="251"/>
      <c r="AF6" s="251"/>
      <c r="AG6" s="251"/>
      <c r="AH6" s="251"/>
      <c r="AI6" s="252"/>
      <c r="AJ6" s="250" t="s">
        <v>89</v>
      </c>
      <c r="AK6" s="251"/>
      <c r="AL6" s="251"/>
      <c r="AM6" s="251"/>
      <c r="AN6" s="251"/>
      <c r="AO6" s="251"/>
      <c r="AP6" s="252"/>
      <c r="AQ6" s="250" t="s">
        <v>90</v>
      </c>
      <c r="AR6" s="251"/>
      <c r="AS6" s="251"/>
      <c r="AT6" s="251"/>
      <c r="AU6" s="251"/>
      <c r="AV6" s="251"/>
      <c r="AW6" s="252"/>
      <c r="AX6" s="283"/>
      <c r="AY6" s="284"/>
      <c r="AZ6" s="285"/>
      <c r="BA6" s="285"/>
      <c r="BB6" s="286"/>
      <c r="BC6" s="286"/>
      <c r="BD6" s="287"/>
      <c r="BE6" s="250" t="s">
        <v>91</v>
      </c>
      <c r="BF6" s="251"/>
      <c r="BG6" s="251"/>
      <c r="BH6" s="251"/>
      <c r="BI6" s="251"/>
      <c r="BJ6" s="251"/>
      <c r="BK6" s="252"/>
      <c r="BL6" s="250" t="s">
        <v>92</v>
      </c>
      <c r="BM6" s="251"/>
      <c r="BN6" s="251"/>
      <c r="BO6" s="251"/>
      <c r="BP6" s="251"/>
      <c r="BQ6" s="251"/>
      <c r="BR6" s="252"/>
      <c r="BS6" s="250" t="s">
        <v>93</v>
      </c>
      <c r="BT6" s="251"/>
      <c r="BU6" s="251"/>
      <c r="BV6" s="251"/>
      <c r="BW6" s="251"/>
      <c r="BX6" s="251"/>
      <c r="BY6" s="252"/>
      <c r="BZ6" s="288"/>
      <c r="CA6" s="289"/>
      <c r="CB6" s="289"/>
      <c r="CC6" s="289"/>
      <c r="CD6" s="289"/>
      <c r="CE6" s="289"/>
      <c r="CF6" s="290"/>
      <c r="CG6" s="250" t="s">
        <v>94</v>
      </c>
      <c r="CH6" s="251"/>
      <c r="CI6" s="251"/>
      <c r="CJ6" s="251"/>
      <c r="CK6" s="251"/>
      <c r="CL6" s="251"/>
      <c r="CM6" s="252"/>
      <c r="CN6" s="250" t="s">
        <v>95</v>
      </c>
      <c r="CO6" s="251"/>
      <c r="CP6" s="251"/>
      <c r="CQ6" s="251"/>
      <c r="CR6" s="251"/>
      <c r="CS6" s="251"/>
      <c r="CT6" s="252"/>
      <c r="CU6" s="250" t="s">
        <v>96</v>
      </c>
      <c r="CV6" s="251"/>
      <c r="CW6" s="251"/>
      <c r="CX6" s="251"/>
      <c r="CY6" s="251"/>
      <c r="CZ6" s="251"/>
      <c r="DA6" s="252"/>
      <c r="DB6" s="250" t="s">
        <v>97</v>
      </c>
      <c r="DC6" s="251"/>
      <c r="DD6" s="251"/>
      <c r="DE6" s="251"/>
      <c r="DF6" s="251"/>
      <c r="DG6" s="251"/>
      <c r="DH6" s="252"/>
      <c r="DI6" s="250" t="s">
        <v>98</v>
      </c>
      <c r="DJ6" s="251"/>
      <c r="DK6" s="251"/>
      <c r="DL6" s="251"/>
      <c r="DM6" s="251"/>
      <c r="DN6" s="251"/>
      <c r="DO6" s="252"/>
      <c r="DP6" s="250" t="s">
        <v>99</v>
      </c>
      <c r="DQ6" s="251"/>
      <c r="DR6" s="251"/>
      <c r="DS6" s="251"/>
      <c r="DT6" s="251"/>
      <c r="DU6" s="251"/>
      <c r="DV6" s="252"/>
      <c r="DW6" s="250" t="s">
        <v>100</v>
      </c>
      <c r="DX6" s="251"/>
      <c r="DY6" s="251"/>
      <c r="DZ6" s="251"/>
      <c r="EA6" s="251"/>
      <c r="EB6" s="251"/>
      <c r="EC6" s="252"/>
      <c r="ED6" s="250" t="s">
        <v>101</v>
      </c>
      <c r="EE6" s="251"/>
      <c r="EF6" s="251"/>
      <c r="EG6" s="251"/>
      <c r="EH6" s="251"/>
      <c r="EI6" s="251"/>
      <c r="EJ6" s="252"/>
      <c r="EK6" s="250" t="s">
        <v>102</v>
      </c>
      <c r="EL6" s="251"/>
      <c r="EM6" s="251"/>
      <c r="EN6" s="251"/>
      <c r="EO6" s="251"/>
      <c r="EP6" s="251"/>
      <c r="EQ6" s="252"/>
      <c r="ER6" s="250" t="s">
        <v>103</v>
      </c>
      <c r="ES6" s="251"/>
      <c r="ET6" s="251"/>
      <c r="EU6" s="251"/>
      <c r="EV6" s="251"/>
      <c r="EW6" s="251"/>
      <c r="EX6" s="252"/>
      <c r="EY6" s="250" t="s">
        <v>104</v>
      </c>
      <c r="EZ6" s="251"/>
      <c r="FA6" s="251"/>
      <c r="FB6" s="251"/>
      <c r="FC6" s="251"/>
      <c r="FD6" s="251"/>
      <c r="FE6" s="252"/>
      <c r="FF6" s="250" t="s">
        <v>105</v>
      </c>
      <c r="FG6" s="251"/>
      <c r="FH6" s="251"/>
      <c r="FI6" s="251"/>
      <c r="FJ6" s="251"/>
      <c r="FK6" s="251"/>
      <c r="FL6" s="252"/>
      <c r="FM6" s="250" t="s">
        <v>106</v>
      </c>
      <c r="FN6" s="251"/>
      <c r="FO6" s="251"/>
      <c r="FP6" s="251"/>
      <c r="FQ6" s="251"/>
      <c r="FR6" s="251"/>
      <c r="FS6" s="252"/>
      <c r="FT6" s="250" t="s">
        <v>107</v>
      </c>
      <c r="FU6" s="251"/>
      <c r="FV6" s="251"/>
      <c r="FW6" s="251"/>
      <c r="FX6" s="251"/>
      <c r="FY6" s="251"/>
      <c r="FZ6" s="252"/>
      <c r="GA6" s="250" t="s">
        <v>108</v>
      </c>
      <c r="GB6" s="251"/>
      <c r="GC6" s="251"/>
      <c r="GD6" s="251"/>
      <c r="GE6" s="251"/>
      <c r="GF6" s="251"/>
      <c r="GG6" s="252"/>
      <c r="GH6" s="250" t="s">
        <v>109</v>
      </c>
      <c r="GI6" s="251"/>
      <c r="GJ6" s="251"/>
      <c r="GK6" s="251"/>
      <c r="GL6" s="251"/>
      <c r="GM6" s="251"/>
      <c r="GN6" s="252"/>
      <c r="GO6" s="250" t="s">
        <v>110</v>
      </c>
      <c r="GP6" s="251"/>
      <c r="GQ6" s="251"/>
      <c r="GR6" s="251"/>
      <c r="GS6" s="251"/>
      <c r="GT6" s="251"/>
      <c r="GU6" s="252"/>
      <c r="GV6" s="250" t="s">
        <v>111</v>
      </c>
      <c r="GW6" s="251"/>
      <c r="GX6" s="251"/>
      <c r="GY6" s="251"/>
      <c r="GZ6" s="251"/>
      <c r="HA6" s="251"/>
      <c r="HB6" s="252"/>
      <c r="HC6" s="250" t="s">
        <v>112</v>
      </c>
      <c r="HD6" s="251"/>
      <c r="HE6" s="251"/>
      <c r="HF6" s="251"/>
      <c r="HG6" s="251"/>
      <c r="HH6" s="251"/>
      <c r="HI6" s="252"/>
      <c r="HJ6" s="250" t="s">
        <v>113</v>
      </c>
      <c r="HK6" s="251"/>
      <c r="HL6" s="251"/>
      <c r="HM6" s="251"/>
      <c r="HN6" s="251"/>
      <c r="HO6" s="251"/>
      <c r="HP6" s="252"/>
      <c r="HQ6" s="250" t="s">
        <v>114</v>
      </c>
      <c r="HR6" s="251"/>
      <c r="HS6" s="251"/>
      <c r="HT6" s="251"/>
      <c r="HU6" s="251"/>
      <c r="HV6" s="251"/>
      <c r="HW6" s="252"/>
      <c r="HX6" s="250" t="s">
        <v>115</v>
      </c>
      <c r="HY6" s="251"/>
      <c r="HZ6" s="251"/>
      <c r="IA6" s="251"/>
      <c r="IB6" s="251"/>
      <c r="IC6" s="251"/>
      <c r="ID6" s="252"/>
      <c r="IE6" s="250" t="s">
        <v>116</v>
      </c>
      <c r="IF6" s="251"/>
      <c r="IG6" s="251"/>
      <c r="IH6" s="251"/>
      <c r="II6" s="251"/>
      <c r="IJ6" s="251"/>
      <c r="IK6" s="252"/>
      <c r="IL6" s="250" t="s">
        <v>117</v>
      </c>
      <c r="IM6" s="251"/>
      <c r="IN6" s="251"/>
      <c r="IO6" s="251"/>
      <c r="IP6" s="251"/>
      <c r="IQ6" s="251"/>
      <c r="IR6" s="252"/>
      <c r="IS6" s="52"/>
    </row>
    <row r="7" spans="1:253" s="93" customFormat="1" ht="47.25" customHeight="1" thickBot="1">
      <c r="A7" s="228" t="s">
        <v>38</v>
      </c>
      <c r="B7" s="229"/>
      <c r="C7" s="230"/>
      <c r="D7" s="250" t="s">
        <v>72</v>
      </c>
      <c r="E7" s="251"/>
      <c r="F7" s="251"/>
      <c r="G7" s="251"/>
      <c r="H7" s="251"/>
      <c r="I7" s="251"/>
      <c r="J7" s="251"/>
      <c r="K7" s="251"/>
      <c r="L7" s="252"/>
      <c r="M7" s="176"/>
      <c r="N7" s="251" t="s">
        <v>70</v>
      </c>
      <c r="O7" s="292"/>
      <c r="P7" s="292"/>
      <c r="Q7" s="292"/>
      <c r="R7" s="292"/>
      <c r="S7" s="292"/>
      <c r="T7" s="292"/>
      <c r="U7" s="293"/>
      <c r="V7" s="273" t="s">
        <v>71</v>
      </c>
      <c r="W7" s="274"/>
      <c r="X7" s="275"/>
      <c r="Y7" s="275"/>
      <c r="Z7" s="276"/>
      <c r="AA7" s="276"/>
      <c r="AB7" s="277"/>
      <c r="AC7" s="266" t="s">
        <v>40</v>
      </c>
      <c r="AD7" s="267"/>
      <c r="AE7" s="268"/>
      <c r="AF7" s="268"/>
      <c r="AG7" s="269"/>
      <c r="AH7" s="269"/>
      <c r="AI7" s="270"/>
      <c r="AJ7" s="266" t="s">
        <v>41</v>
      </c>
      <c r="AK7" s="267"/>
      <c r="AL7" s="268"/>
      <c r="AM7" s="268"/>
      <c r="AN7" s="269"/>
      <c r="AO7" s="269"/>
      <c r="AP7" s="270"/>
      <c r="AQ7" s="266" t="s">
        <v>42</v>
      </c>
      <c r="AR7" s="267"/>
      <c r="AS7" s="268"/>
      <c r="AT7" s="268"/>
      <c r="AU7" s="269"/>
      <c r="AV7" s="269"/>
      <c r="AW7" s="270"/>
      <c r="AX7" s="266" t="s">
        <v>76</v>
      </c>
      <c r="AY7" s="267"/>
      <c r="AZ7" s="268"/>
      <c r="BA7" s="268"/>
      <c r="BB7" s="269"/>
      <c r="BC7" s="269"/>
      <c r="BD7" s="270"/>
      <c r="BE7" s="266" t="s">
        <v>43</v>
      </c>
      <c r="BF7" s="267"/>
      <c r="BG7" s="268"/>
      <c r="BH7" s="268"/>
      <c r="BI7" s="269"/>
      <c r="BJ7" s="269"/>
      <c r="BK7" s="270"/>
      <c r="BL7" s="266" t="s">
        <v>44</v>
      </c>
      <c r="BM7" s="267"/>
      <c r="BN7" s="268"/>
      <c r="BO7" s="268"/>
      <c r="BP7" s="269"/>
      <c r="BQ7" s="269"/>
      <c r="BR7" s="270"/>
      <c r="BS7" s="266" t="s">
        <v>45</v>
      </c>
      <c r="BT7" s="267"/>
      <c r="BU7" s="268"/>
      <c r="BV7" s="268"/>
      <c r="BW7" s="269"/>
      <c r="BX7" s="269"/>
      <c r="BY7" s="270"/>
      <c r="BZ7" s="250" t="s">
        <v>77</v>
      </c>
      <c r="CA7" s="251"/>
      <c r="CB7" s="251"/>
      <c r="CC7" s="251"/>
      <c r="CD7" s="251"/>
      <c r="CE7" s="251"/>
      <c r="CF7" s="252"/>
      <c r="CG7" s="250" t="s">
        <v>69</v>
      </c>
      <c r="CH7" s="251"/>
      <c r="CI7" s="251"/>
      <c r="CJ7" s="251"/>
      <c r="CK7" s="251"/>
      <c r="CL7" s="251"/>
      <c r="CM7" s="252"/>
      <c r="CN7" s="266" t="s">
        <v>46</v>
      </c>
      <c r="CO7" s="267"/>
      <c r="CP7" s="268"/>
      <c r="CQ7" s="268"/>
      <c r="CR7" s="269"/>
      <c r="CS7" s="269"/>
      <c r="CT7" s="270"/>
      <c r="CU7" s="266" t="s">
        <v>47</v>
      </c>
      <c r="CV7" s="267"/>
      <c r="CW7" s="268"/>
      <c r="CX7" s="268"/>
      <c r="CY7" s="269"/>
      <c r="CZ7" s="269"/>
      <c r="DA7" s="270"/>
      <c r="DB7" s="266" t="s">
        <v>48</v>
      </c>
      <c r="DC7" s="267"/>
      <c r="DD7" s="268"/>
      <c r="DE7" s="268"/>
      <c r="DF7" s="269"/>
      <c r="DG7" s="269"/>
      <c r="DH7" s="270"/>
      <c r="DI7" s="266" t="s">
        <v>49</v>
      </c>
      <c r="DJ7" s="267"/>
      <c r="DK7" s="268"/>
      <c r="DL7" s="268"/>
      <c r="DM7" s="269"/>
      <c r="DN7" s="269"/>
      <c r="DO7" s="270"/>
      <c r="DP7" s="266" t="s">
        <v>50</v>
      </c>
      <c r="DQ7" s="267"/>
      <c r="DR7" s="268"/>
      <c r="DS7" s="268"/>
      <c r="DT7" s="269"/>
      <c r="DU7" s="269"/>
      <c r="DV7" s="270"/>
      <c r="DW7" s="266" t="s">
        <v>51</v>
      </c>
      <c r="DX7" s="267"/>
      <c r="DY7" s="268"/>
      <c r="DZ7" s="268"/>
      <c r="EA7" s="269"/>
      <c r="EB7" s="269"/>
      <c r="EC7" s="270"/>
      <c r="ED7" s="266" t="s">
        <v>52</v>
      </c>
      <c r="EE7" s="267"/>
      <c r="EF7" s="268"/>
      <c r="EG7" s="268"/>
      <c r="EH7" s="269"/>
      <c r="EI7" s="269"/>
      <c r="EJ7" s="270"/>
      <c r="EK7" s="250" t="s">
        <v>53</v>
      </c>
      <c r="EL7" s="251"/>
      <c r="EM7" s="251"/>
      <c r="EN7" s="251"/>
      <c r="EO7" s="251"/>
      <c r="EP7" s="251"/>
      <c r="EQ7" s="252"/>
      <c r="ER7" s="250" t="s">
        <v>54</v>
      </c>
      <c r="ES7" s="251"/>
      <c r="ET7" s="251"/>
      <c r="EU7" s="251"/>
      <c r="EV7" s="251"/>
      <c r="EW7" s="251"/>
      <c r="EX7" s="252"/>
      <c r="EY7" s="250" t="s">
        <v>55</v>
      </c>
      <c r="EZ7" s="251"/>
      <c r="FA7" s="251"/>
      <c r="FB7" s="251"/>
      <c r="FC7" s="251"/>
      <c r="FD7" s="251"/>
      <c r="FE7" s="252"/>
      <c r="FF7" s="250" t="s">
        <v>56</v>
      </c>
      <c r="FG7" s="251"/>
      <c r="FH7" s="251"/>
      <c r="FI7" s="251"/>
      <c r="FJ7" s="251"/>
      <c r="FK7" s="251"/>
      <c r="FL7" s="252"/>
      <c r="FM7" s="250" t="s">
        <v>57</v>
      </c>
      <c r="FN7" s="251"/>
      <c r="FO7" s="251"/>
      <c r="FP7" s="251"/>
      <c r="FQ7" s="251"/>
      <c r="FR7" s="251"/>
      <c r="FS7" s="252"/>
      <c r="FT7" s="250" t="s">
        <v>58</v>
      </c>
      <c r="FU7" s="251"/>
      <c r="FV7" s="251"/>
      <c r="FW7" s="251"/>
      <c r="FX7" s="251"/>
      <c r="FY7" s="251"/>
      <c r="FZ7" s="252"/>
      <c r="GA7" s="250" t="s">
        <v>59</v>
      </c>
      <c r="GB7" s="251"/>
      <c r="GC7" s="251"/>
      <c r="GD7" s="251"/>
      <c r="GE7" s="251"/>
      <c r="GF7" s="251"/>
      <c r="GG7" s="252"/>
      <c r="GH7" s="250" t="s">
        <v>60</v>
      </c>
      <c r="GI7" s="251"/>
      <c r="GJ7" s="251"/>
      <c r="GK7" s="251"/>
      <c r="GL7" s="251"/>
      <c r="GM7" s="251"/>
      <c r="GN7" s="252"/>
      <c r="GO7" s="250" t="s">
        <v>61</v>
      </c>
      <c r="GP7" s="251"/>
      <c r="GQ7" s="251"/>
      <c r="GR7" s="251"/>
      <c r="GS7" s="251"/>
      <c r="GT7" s="251"/>
      <c r="GU7" s="252"/>
      <c r="GV7" s="250" t="s">
        <v>62</v>
      </c>
      <c r="GW7" s="251"/>
      <c r="GX7" s="251"/>
      <c r="GY7" s="251"/>
      <c r="GZ7" s="251"/>
      <c r="HA7" s="251"/>
      <c r="HB7" s="252"/>
      <c r="HC7" s="250" t="s">
        <v>63</v>
      </c>
      <c r="HD7" s="251"/>
      <c r="HE7" s="251"/>
      <c r="HF7" s="251"/>
      <c r="HG7" s="251"/>
      <c r="HH7" s="251"/>
      <c r="HI7" s="252"/>
      <c r="HJ7" s="250" t="s">
        <v>64</v>
      </c>
      <c r="HK7" s="251"/>
      <c r="HL7" s="251"/>
      <c r="HM7" s="251"/>
      <c r="HN7" s="251"/>
      <c r="HO7" s="251"/>
      <c r="HP7" s="252"/>
      <c r="HQ7" s="250" t="s">
        <v>65</v>
      </c>
      <c r="HR7" s="251"/>
      <c r="HS7" s="251"/>
      <c r="HT7" s="251"/>
      <c r="HU7" s="251"/>
      <c r="HV7" s="251"/>
      <c r="HW7" s="252"/>
      <c r="HX7" s="250" t="s">
        <v>66</v>
      </c>
      <c r="HY7" s="251"/>
      <c r="HZ7" s="251"/>
      <c r="IA7" s="251"/>
      <c r="IB7" s="251"/>
      <c r="IC7" s="251"/>
      <c r="ID7" s="252"/>
      <c r="IE7" s="250" t="s">
        <v>67</v>
      </c>
      <c r="IF7" s="251"/>
      <c r="IG7" s="251"/>
      <c r="IH7" s="251"/>
      <c r="II7" s="251"/>
      <c r="IJ7" s="251"/>
      <c r="IK7" s="252"/>
      <c r="IL7" s="250" t="s">
        <v>68</v>
      </c>
      <c r="IM7" s="251"/>
      <c r="IN7" s="251"/>
      <c r="IO7" s="251"/>
      <c r="IP7" s="251"/>
      <c r="IQ7" s="251"/>
      <c r="IR7" s="252"/>
      <c r="IS7" s="53"/>
    </row>
    <row r="8" spans="1:253" s="94" customFormat="1" ht="16.5" customHeight="1">
      <c r="A8" s="231" t="s">
        <v>39</v>
      </c>
      <c r="B8" s="232"/>
      <c r="C8" s="233"/>
      <c r="D8" s="237" t="s">
        <v>167</v>
      </c>
      <c r="E8" s="223" t="s">
        <v>148</v>
      </c>
      <c r="F8" s="223" t="s">
        <v>168</v>
      </c>
      <c r="G8" s="256" t="s">
        <v>170</v>
      </c>
      <c r="H8" s="223" t="s">
        <v>169</v>
      </c>
      <c r="I8" s="239" t="s">
        <v>148</v>
      </c>
      <c r="J8" s="259" t="s">
        <v>148</v>
      </c>
      <c r="K8" s="260"/>
      <c r="L8" s="261"/>
      <c r="M8" s="237" t="s">
        <v>167</v>
      </c>
      <c r="N8" s="223" t="s">
        <v>168</v>
      </c>
      <c r="O8" s="256" t="s">
        <v>170</v>
      </c>
      <c r="P8" s="223" t="s">
        <v>148</v>
      </c>
      <c r="Q8" s="223" t="s">
        <v>169</v>
      </c>
      <c r="R8" s="239" t="s">
        <v>148</v>
      </c>
      <c r="S8" s="259" t="s">
        <v>148</v>
      </c>
      <c r="T8" s="260"/>
      <c r="U8" s="261"/>
      <c r="V8" s="237" t="s">
        <v>167</v>
      </c>
      <c r="W8" s="223" t="s">
        <v>148</v>
      </c>
      <c r="X8" s="271" t="s">
        <v>169</v>
      </c>
      <c r="Y8" s="239" t="s">
        <v>148</v>
      </c>
      <c r="Z8" s="259" t="s">
        <v>148</v>
      </c>
      <c r="AA8" s="260"/>
      <c r="AB8" s="261"/>
      <c r="AC8" s="264" t="s">
        <v>167</v>
      </c>
      <c r="AD8" s="223" t="s">
        <v>148</v>
      </c>
      <c r="AE8" s="262" t="s">
        <v>169</v>
      </c>
      <c r="AF8" s="239" t="s">
        <v>148</v>
      </c>
      <c r="AG8" s="259" t="s">
        <v>148</v>
      </c>
      <c r="AH8" s="260"/>
      <c r="AI8" s="261"/>
      <c r="AJ8" s="237" t="s">
        <v>167</v>
      </c>
      <c r="AK8" s="223" t="s">
        <v>148</v>
      </c>
      <c r="AL8" s="262" t="s">
        <v>169</v>
      </c>
      <c r="AM8" s="239" t="s">
        <v>148</v>
      </c>
      <c r="AN8" s="259" t="s">
        <v>148</v>
      </c>
      <c r="AO8" s="260"/>
      <c r="AP8" s="261"/>
      <c r="AQ8" s="264" t="s">
        <v>167</v>
      </c>
      <c r="AR8" s="223" t="s">
        <v>148</v>
      </c>
      <c r="AS8" s="262" t="s">
        <v>169</v>
      </c>
      <c r="AT8" s="239" t="s">
        <v>148</v>
      </c>
      <c r="AU8" s="259" t="s">
        <v>148</v>
      </c>
      <c r="AV8" s="260"/>
      <c r="AW8" s="261"/>
      <c r="AX8" s="264" t="s">
        <v>167</v>
      </c>
      <c r="AY8" s="223" t="s">
        <v>148</v>
      </c>
      <c r="AZ8" s="262" t="s">
        <v>169</v>
      </c>
      <c r="BA8" s="239" t="s">
        <v>148</v>
      </c>
      <c r="BB8" s="259" t="s">
        <v>148</v>
      </c>
      <c r="BC8" s="260"/>
      <c r="BD8" s="261"/>
      <c r="BE8" s="264" t="s">
        <v>167</v>
      </c>
      <c r="BF8" s="223" t="s">
        <v>148</v>
      </c>
      <c r="BG8" s="262" t="s">
        <v>169</v>
      </c>
      <c r="BH8" s="239" t="s">
        <v>148</v>
      </c>
      <c r="BI8" s="259" t="s">
        <v>148</v>
      </c>
      <c r="BJ8" s="260"/>
      <c r="BK8" s="261"/>
      <c r="BL8" s="264" t="s">
        <v>167</v>
      </c>
      <c r="BM8" s="223" t="s">
        <v>148</v>
      </c>
      <c r="BN8" s="262" t="s">
        <v>169</v>
      </c>
      <c r="BO8" s="239" t="s">
        <v>148</v>
      </c>
      <c r="BP8" s="259" t="s">
        <v>148</v>
      </c>
      <c r="BQ8" s="260"/>
      <c r="BR8" s="261"/>
      <c r="BS8" s="264" t="s">
        <v>167</v>
      </c>
      <c r="BT8" s="223" t="s">
        <v>148</v>
      </c>
      <c r="BU8" s="262" t="s">
        <v>169</v>
      </c>
      <c r="BV8" s="239" t="s">
        <v>148</v>
      </c>
      <c r="BW8" s="259" t="s">
        <v>148</v>
      </c>
      <c r="BX8" s="260"/>
      <c r="BY8" s="261"/>
      <c r="BZ8" s="237" t="s">
        <v>167</v>
      </c>
      <c r="CA8" s="223" t="s">
        <v>148</v>
      </c>
      <c r="CB8" s="262" t="s">
        <v>169</v>
      </c>
      <c r="CC8" s="239" t="s">
        <v>148</v>
      </c>
      <c r="CD8" s="259" t="s">
        <v>148</v>
      </c>
      <c r="CE8" s="260"/>
      <c r="CF8" s="261"/>
      <c r="CG8" s="264" t="s">
        <v>167</v>
      </c>
      <c r="CH8" s="223" t="s">
        <v>148</v>
      </c>
      <c r="CI8" s="262" t="s">
        <v>169</v>
      </c>
      <c r="CJ8" s="239" t="s">
        <v>148</v>
      </c>
      <c r="CK8" s="259" t="s">
        <v>148</v>
      </c>
      <c r="CL8" s="260"/>
      <c r="CM8" s="261"/>
      <c r="CN8" s="264" t="s">
        <v>167</v>
      </c>
      <c r="CO8" s="223" t="s">
        <v>148</v>
      </c>
      <c r="CP8" s="262" t="s">
        <v>169</v>
      </c>
      <c r="CQ8" s="239" t="s">
        <v>148</v>
      </c>
      <c r="CR8" s="259" t="s">
        <v>148</v>
      </c>
      <c r="CS8" s="260"/>
      <c r="CT8" s="261"/>
      <c r="CU8" s="264" t="s">
        <v>167</v>
      </c>
      <c r="CV8" s="223" t="s">
        <v>148</v>
      </c>
      <c r="CW8" s="262" t="s">
        <v>169</v>
      </c>
      <c r="CX8" s="239" t="s">
        <v>148</v>
      </c>
      <c r="CY8" s="259" t="s">
        <v>148</v>
      </c>
      <c r="CZ8" s="260"/>
      <c r="DA8" s="261"/>
      <c r="DB8" s="264" t="s">
        <v>167</v>
      </c>
      <c r="DC8" s="223" t="s">
        <v>148</v>
      </c>
      <c r="DD8" s="262" t="s">
        <v>169</v>
      </c>
      <c r="DE8" s="239" t="s">
        <v>148</v>
      </c>
      <c r="DF8" s="259" t="s">
        <v>148</v>
      </c>
      <c r="DG8" s="260"/>
      <c r="DH8" s="261"/>
      <c r="DI8" s="264" t="s">
        <v>167</v>
      </c>
      <c r="DJ8" s="223" t="s">
        <v>148</v>
      </c>
      <c r="DK8" s="262" t="s">
        <v>169</v>
      </c>
      <c r="DL8" s="239" t="s">
        <v>148</v>
      </c>
      <c r="DM8" s="259" t="s">
        <v>148</v>
      </c>
      <c r="DN8" s="260"/>
      <c r="DO8" s="261"/>
      <c r="DP8" s="264" t="s">
        <v>167</v>
      </c>
      <c r="DQ8" s="223" t="s">
        <v>148</v>
      </c>
      <c r="DR8" s="262" t="s">
        <v>169</v>
      </c>
      <c r="DS8" s="239" t="s">
        <v>148</v>
      </c>
      <c r="DT8" s="259" t="s">
        <v>148</v>
      </c>
      <c r="DU8" s="260"/>
      <c r="DV8" s="261"/>
      <c r="DW8" s="264" t="s">
        <v>167</v>
      </c>
      <c r="DX8" s="223" t="s">
        <v>148</v>
      </c>
      <c r="DY8" s="262" t="s">
        <v>169</v>
      </c>
      <c r="DZ8" s="239" t="s">
        <v>148</v>
      </c>
      <c r="EA8" s="259" t="s">
        <v>148</v>
      </c>
      <c r="EB8" s="260"/>
      <c r="EC8" s="261"/>
      <c r="ED8" s="237" t="s">
        <v>167</v>
      </c>
      <c r="EE8" s="223" t="s">
        <v>148</v>
      </c>
      <c r="EF8" s="262" t="s">
        <v>169</v>
      </c>
      <c r="EG8" s="239" t="s">
        <v>148</v>
      </c>
      <c r="EH8" s="259" t="s">
        <v>148</v>
      </c>
      <c r="EI8" s="260"/>
      <c r="EJ8" s="261"/>
      <c r="EK8" s="264" t="s">
        <v>167</v>
      </c>
      <c r="EL8" s="223" t="s">
        <v>148</v>
      </c>
      <c r="EM8" s="262" t="s">
        <v>169</v>
      </c>
      <c r="EN8" s="239" t="s">
        <v>148</v>
      </c>
      <c r="EO8" s="259" t="s">
        <v>148</v>
      </c>
      <c r="EP8" s="260"/>
      <c r="EQ8" s="261"/>
      <c r="ER8" s="264" t="s">
        <v>167</v>
      </c>
      <c r="ES8" s="223" t="s">
        <v>148</v>
      </c>
      <c r="ET8" s="262" t="s">
        <v>169</v>
      </c>
      <c r="EU8" s="239" t="s">
        <v>148</v>
      </c>
      <c r="EV8" s="259" t="s">
        <v>148</v>
      </c>
      <c r="EW8" s="260"/>
      <c r="EX8" s="261"/>
      <c r="EY8" s="264" t="s">
        <v>167</v>
      </c>
      <c r="EZ8" s="223" t="s">
        <v>148</v>
      </c>
      <c r="FA8" s="262" t="s">
        <v>169</v>
      </c>
      <c r="FB8" s="239" t="s">
        <v>148</v>
      </c>
      <c r="FC8" s="259" t="s">
        <v>148</v>
      </c>
      <c r="FD8" s="260"/>
      <c r="FE8" s="261"/>
      <c r="FF8" s="237" t="s">
        <v>167</v>
      </c>
      <c r="FG8" s="223" t="s">
        <v>148</v>
      </c>
      <c r="FH8" s="262" t="s">
        <v>169</v>
      </c>
      <c r="FI8" s="239" t="s">
        <v>148</v>
      </c>
      <c r="FJ8" s="259" t="s">
        <v>148</v>
      </c>
      <c r="FK8" s="260"/>
      <c r="FL8" s="261"/>
      <c r="FM8" s="264" t="s">
        <v>167</v>
      </c>
      <c r="FN8" s="223" t="s">
        <v>148</v>
      </c>
      <c r="FO8" s="262" t="s">
        <v>169</v>
      </c>
      <c r="FP8" s="239" t="s">
        <v>148</v>
      </c>
      <c r="FQ8" s="259" t="s">
        <v>148</v>
      </c>
      <c r="FR8" s="260"/>
      <c r="FS8" s="261"/>
      <c r="FT8" s="237" t="s">
        <v>167</v>
      </c>
      <c r="FU8" s="223" t="s">
        <v>148</v>
      </c>
      <c r="FV8" s="262" t="s">
        <v>169</v>
      </c>
      <c r="FW8" s="239" t="s">
        <v>148</v>
      </c>
      <c r="FX8" s="259" t="s">
        <v>148</v>
      </c>
      <c r="FY8" s="260"/>
      <c r="FZ8" s="261"/>
      <c r="GA8" s="264" t="s">
        <v>167</v>
      </c>
      <c r="GB8" s="223" t="s">
        <v>148</v>
      </c>
      <c r="GC8" s="262" t="s">
        <v>169</v>
      </c>
      <c r="GD8" s="239" t="s">
        <v>148</v>
      </c>
      <c r="GE8" s="259" t="s">
        <v>148</v>
      </c>
      <c r="GF8" s="260"/>
      <c r="GG8" s="261"/>
      <c r="GH8" s="264" t="s">
        <v>167</v>
      </c>
      <c r="GI8" s="223" t="s">
        <v>148</v>
      </c>
      <c r="GJ8" s="262" t="s">
        <v>169</v>
      </c>
      <c r="GK8" s="239" t="s">
        <v>148</v>
      </c>
      <c r="GL8" s="259" t="s">
        <v>148</v>
      </c>
      <c r="GM8" s="260"/>
      <c r="GN8" s="261"/>
      <c r="GO8" s="264" t="s">
        <v>167</v>
      </c>
      <c r="GP8" s="223" t="s">
        <v>148</v>
      </c>
      <c r="GQ8" s="262" t="s">
        <v>169</v>
      </c>
      <c r="GR8" s="239" t="s">
        <v>148</v>
      </c>
      <c r="GS8" s="259" t="s">
        <v>148</v>
      </c>
      <c r="GT8" s="260"/>
      <c r="GU8" s="261"/>
      <c r="GV8" s="264" t="s">
        <v>167</v>
      </c>
      <c r="GW8" s="223" t="s">
        <v>148</v>
      </c>
      <c r="GX8" s="262" t="s">
        <v>169</v>
      </c>
      <c r="GY8" s="239" t="s">
        <v>148</v>
      </c>
      <c r="GZ8" s="259" t="s">
        <v>148</v>
      </c>
      <c r="HA8" s="260"/>
      <c r="HB8" s="261"/>
      <c r="HC8" s="264" t="s">
        <v>167</v>
      </c>
      <c r="HD8" s="223" t="s">
        <v>148</v>
      </c>
      <c r="HE8" s="262" t="s">
        <v>169</v>
      </c>
      <c r="HF8" s="239" t="s">
        <v>148</v>
      </c>
      <c r="HG8" s="259" t="s">
        <v>148</v>
      </c>
      <c r="HH8" s="260"/>
      <c r="HI8" s="261"/>
      <c r="HJ8" s="264" t="s">
        <v>167</v>
      </c>
      <c r="HK8" s="223" t="s">
        <v>148</v>
      </c>
      <c r="HL8" s="262" t="s">
        <v>169</v>
      </c>
      <c r="HM8" s="239" t="s">
        <v>148</v>
      </c>
      <c r="HN8" s="259" t="s">
        <v>148</v>
      </c>
      <c r="HO8" s="260"/>
      <c r="HP8" s="261"/>
      <c r="HQ8" s="264" t="s">
        <v>167</v>
      </c>
      <c r="HR8" s="223" t="s">
        <v>148</v>
      </c>
      <c r="HS8" s="262" t="s">
        <v>169</v>
      </c>
      <c r="HT8" s="239" t="s">
        <v>148</v>
      </c>
      <c r="HU8" s="259" t="s">
        <v>148</v>
      </c>
      <c r="HV8" s="260"/>
      <c r="HW8" s="261"/>
      <c r="HX8" s="264" t="s">
        <v>167</v>
      </c>
      <c r="HY8" s="223" t="s">
        <v>148</v>
      </c>
      <c r="HZ8" s="262" t="s">
        <v>169</v>
      </c>
      <c r="IA8" s="239" t="s">
        <v>148</v>
      </c>
      <c r="IB8" s="259" t="s">
        <v>148</v>
      </c>
      <c r="IC8" s="260"/>
      <c r="ID8" s="261"/>
      <c r="IE8" s="264" t="s">
        <v>167</v>
      </c>
      <c r="IF8" s="223" t="s">
        <v>148</v>
      </c>
      <c r="IG8" s="262" t="s">
        <v>169</v>
      </c>
      <c r="IH8" s="239" t="s">
        <v>148</v>
      </c>
      <c r="II8" s="259" t="s">
        <v>148</v>
      </c>
      <c r="IJ8" s="260"/>
      <c r="IK8" s="261"/>
      <c r="IL8" s="264" t="s">
        <v>167</v>
      </c>
      <c r="IM8" s="223" t="s">
        <v>148</v>
      </c>
      <c r="IN8" s="262" t="s">
        <v>169</v>
      </c>
      <c r="IO8" s="239" t="s">
        <v>148</v>
      </c>
      <c r="IP8" s="259" t="s">
        <v>148</v>
      </c>
      <c r="IQ8" s="260"/>
      <c r="IR8" s="261"/>
      <c r="IS8" s="33"/>
    </row>
    <row r="9" spans="1:253" s="91" customFormat="1" ht="24.75" customHeight="1" thickBot="1">
      <c r="A9" s="234"/>
      <c r="B9" s="235"/>
      <c r="C9" s="236"/>
      <c r="D9" s="238"/>
      <c r="E9" s="258"/>
      <c r="F9" s="224"/>
      <c r="G9" s="257"/>
      <c r="H9" s="258"/>
      <c r="I9" s="240"/>
      <c r="J9" s="68" t="s">
        <v>80</v>
      </c>
      <c r="K9" s="68" t="s">
        <v>140</v>
      </c>
      <c r="L9" s="63" t="s">
        <v>141</v>
      </c>
      <c r="M9" s="291"/>
      <c r="N9" s="224"/>
      <c r="O9" s="257"/>
      <c r="P9" s="258"/>
      <c r="Q9" s="258"/>
      <c r="R9" s="240"/>
      <c r="S9" s="68" t="s">
        <v>80</v>
      </c>
      <c r="T9" s="68" t="s">
        <v>140</v>
      </c>
      <c r="U9" s="63" t="s">
        <v>141</v>
      </c>
      <c r="V9" s="238"/>
      <c r="W9" s="258"/>
      <c r="X9" s="272"/>
      <c r="Y9" s="240"/>
      <c r="Z9" s="68" t="s">
        <v>80</v>
      </c>
      <c r="AA9" s="68" t="s">
        <v>140</v>
      </c>
      <c r="AB9" s="63" t="s">
        <v>141</v>
      </c>
      <c r="AC9" s="265"/>
      <c r="AD9" s="258"/>
      <c r="AE9" s="263"/>
      <c r="AF9" s="240"/>
      <c r="AG9" s="68" t="s">
        <v>80</v>
      </c>
      <c r="AH9" s="68" t="s">
        <v>140</v>
      </c>
      <c r="AI9" s="63" t="s">
        <v>141</v>
      </c>
      <c r="AJ9" s="238"/>
      <c r="AK9" s="258"/>
      <c r="AL9" s="263"/>
      <c r="AM9" s="240"/>
      <c r="AN9" s="68" t="s">
        <v>80</v>
      </c>
      <c r="AO9" s="68" t="s">
        <v>140</v>
      </c>
      <c r="AP9" s="63" t="s">
        <v>141</v>
      </c>
      <c r="AQ9" s="265"/>
      <c r="AR9" s="258"/>
      <c r="AS9" s="263"/>
      <c r="AT9" s="240"/>
      <c r="AU9" s="68" t="s">
        <v>80</v>
      </c>
      <c r="AV9" s="68" t="s">
        <v>140</v>
      </c>
      <c r="AW9" s="63" t="s">
        <v>141</v>
      </c>
      <c r="AX9" s="265"/>
      <c r="AY9" s="258"/>
      <c r="AZ9" s="263"/>
      <c r="BA9" s="240"/>
      <c r="BB9" s="68" t="s">
        <v>80</v>
      </c>
      <c r="BC9" s="68" t="s">
        <v>140</v>
      </c>
      <c r="BD9" s="63" t="s">
        <v>141</v>
      </c>
      <c r="BE9" s="265"/>
      <c r="BF9" s="258"/>
      <c r="BG9" s="263"/>
      <c r="BH9" s="240"/>
      <c r="BI9" s="68" t="s">
        <v>80</v>
      </c>
      <c r="BJ9" s="68" t="s">
        <v>140</v>
      </c>
      <c r="BK9" s="63" t="s">
        <v>141</v>
      </c>
      <c r="BL9" s="265"/>
      <c r="BM9" s="258"/>
      <c r="BN9" s="263"/>
      <c r="BO9" s="240"/>
      <c r="BP9" s="68" t="s">
        <v>80</v>
      </c>
      <c r="BQ9" s="68" t="s">
        <v>140</v>
      </c>
      <c r="BR9" s="63" t="s">
        <v>141</v>
      </c>
      <c r="BS9" s="265"/>
      <c r="BT9" s="258"/>
      <c r="BU9" s="263"/>
      <c r="BV9" s="240"/>
      <c r="BW9" s="68" t="s">
        <v>80</v>
      </c>
      <c r="BX9" s="68" t="s">
        <v>140</v>
      </c>
      <c r="BY9" s="63" t="s">
        <v>141</v>
      </c>
      <c r="BZ9" s="238"/>
      <c r="CA9" s="258"/>
      <c r="CB9" s="263"/>
      <c r="CC9" s="240"/>
      <c r="CD9" s="68" t="s">
        <v>80</v>
      </c>
      <c r="CE9" s="68" t="s">
        <v>140</v>
      </c>
      <c r="CF9" s="63" t="s">
        <v>141</v>
      </c>
      <c r="CG9" s="265"/>
      <c r="CH9" s="258"/>
      <c r="CI9" s="263"/>
      <c r="CJ9" s="240"/>
      <c r="CK9" s="68" t="s">
        <v>80</v>
      </c>
      <c r="CL9" s="68" t="s">
        <v>140</v>
      </c>
      <c r="CM9" s="63" t="s">
        <v>141</v>
      </c>
      <c r="CN9" s="265"/>
      <c r="CO9" s="258"/>
      <c r="CP9" s="263"/>
      <c r="CQ9" s="240"/>
      <c r="CR9" s="68" t="s">
        <v>80</v>
      </c>
      <c r="CS9" s="68" t="s">
        <v>140</v>
      </c>
      <c r="CT9" s="63" t="s">
        <v>141</v>
      </c>
      <c r="CU9" s="265"/>
      <c r="CV9" s="258"/>
      <c r="CW9" s="263"/>
      <c r="CX9" s="240"/>
      <c r="CY9" s="68" t="s">
        <v>80</v>
      </c>
      <c r="CZ9" s="68" t="s">
        <v>140</v>
      </c>
      <c r="DA9" s="63" t="s">
        <v>141</v>
      </c>
      <c r="DB9" s="265"/>
      <c r="DC9" s="258"/>
      <c r="DD9" s="263"/>
      <c r="DE9" s="240"/>
      <c r="DF9" s="68" t="s">
        <v>80</v>
      </c>
      <c r="DG9" s="68" t="s">
        <v>140</v>
      </c>
      <c r="DH9" s="63" t="s">
        <v>141</v>
      </c>
      <c r="DI9" s="265"/>
      <c r="DJ9" s="258"/>
      <c r="DK9" s="263"/>
      <c r="DL9" s="240"/>
      <c r="DM9" s="68" t="s">
        <v>80</v>
      </c>
      <c r="DN9" s="68" t="s">
        <v>140</v>
      </c>
      <c r="DO9" s="63" t="s">
        <v>141</v>
      </c>
      <c r="DP9" s="265"/>
      <c r="DQ9" s="258"/>
      <c r="DR9" s="263"/>
      <c r="DS9" s="240"/>
      <c r="DT9" s="68" t="s">
        <v>80</v>
      </c>
      <c r="DU9" s="68" t="s">
        <v>140</v>
      </c>
      <c r="DV9" s="63" t="s">
        <v>141</v>
      </c>
      <c r="DW9" s="265"/>
      <c r="DX9" s="258"/>
      <c r="DY9" s="263"/>
      <c r="DZ9" s="240"/>
      <c r="EA9" s="68" t="s">
        <v>80</v>
      </c>
      <c r="EB9" s="68" t="s">
        <v>140</v>
      </c>
      <c r="EC9" s="63" t="s">
        <v>141</v>
      </c>
      <c r="ED9" s="238"/>
      <c r="EE9" s="258"/>
      <c r="EF9" s="263"/>
      <c r="EG9" s="240"/>
      <c r="EH9" s="68" t="s">
        <v>80</v>
      </c>
      <c r="EI9" s="68" t="s">
        <v>140</v>
      </c>
      <c r="EJ9" s="63" t="s">
        <v>141</v>
      </c>
      <c r="EK9" s="265"/>
      <c r="EL9" s="258"/>
      <c r="EM9" s="263"/>
      <c r="EN9" s="240"/>
      <c r="EO9" s="68" t="s">
        <v>80</v>
      </c>
      <c r="EP9" s="68" t="s">
        <v>140</v>
      </c>
      <c r="EQ9" s="63" t="s">
        <v>141</v>
      </c>
      <c r="ER9" s="265"/>
      <c r="ES9" s="258"/>
      <c r="ET9" s="263"/>
      <c r="EU9" s="240"/>
      <c r="EV9" s="68" t="s">
        <v>80</v>
      </c>
      <c r="EW9" s="68" t="s">
        <v>140</v>
      </c>
      <c r="EX9" s="63" t="s">
        <v>141</v>
      </c>
      <c r="EY9" s="265"/>
      <c r="EZ9" s="258"/>
      <c r="FA9" s="263"/>
      <c r="FB9" s="240"/>
      <c r="FC9" s="68" t="s">
        <v>80</v>
      </c>
      <c r="FD9" s="68" t="s">
        <v>140</v>
      </c>
      <c r="FE9" s="63" t="s">
        <v>141</v>
      </c>
      <c r="FF9" s="238"/>
      <c r="FG9" s="258"/>
      <c r="FH9" s="263"/>
      <c r="FI9" s="240"/>
      <c r="FJ9" s="68" t="s">
        <v>80</v>
      </c>
      <c r="FK9" s="68" t="s">
        <v>140</v>
      </c>
      <c r="FL9" s="63" t="s">
        <v>141</v>
      </c>
      <c r="FM9" s="265"/>
      <c r="FN9" s="258"/>
      <c r="FO9" s="263"/>
      <c r="FP9" s="240"/>
      <c r="FQ9" s="68" t="s">
        <v>80</v>
      </c>
      <c r="FR9" s="68" t="s">
        <v>140</v>
      </c>
      <c r="FS9" s="63" t="s">
        <v>141</v>
      </c>
      <c r="FT9" s="238"/>
      <c r="FU9" s="258"/>
      <c r="FV9" s="263"/>
      <c r="FW9" s="240"/>
      <c r="FX9" s="68" t="s">
        <v>80</v>
      </c>
      <c r="FY9" s="68" t="s">
        <v>140</v>
      </c>
      <c r="FZ9" s="63" t="s">
        <v>141</v>
      </c>
      <c r="GA9" s="265"/>
      <c r="GB9" s="258"/>
      <c r="GC9" s="263"/>
      <c r="GD9" s="240"/>
      <c r="GE9" s="68" t="s">
        <v>80</v>
      </c>
      <c r="GF9" s="68" t="s">
        <v>140</v>
      </c>
      <c r="GG9" s="63" t="s">
        <v>141</v>
      </c>
      <c r="GH9" s="265"/>
      <c r="GI9" s="258"/>
      <c r="GJ9" s="263"/>
      <c r="GK9" s="240"/>
      <c r="GL9" s="68" t="s">
        <v>80</v>
      </c>
      <c r="GM9" s="68" t="s">
        <v>140</v>
      </c>
      <c r="GN9" s="63" t="s">
        <v>141</v>
      </c>
      <c r="GO9" s="265"/>
      <c r="GP9" s="258"/>
      <c r="GQ9" s="263"/>
      <c r="GR9" s="240"/>
      <c r="GS9" s="68" t="s">
        <v>80</v>
      </c>
      <c r="GT9" s="68" t="s">
        <v>140</v>
      </c>
      <c r="GU9" s="63" t="s">
        <v>141</v>
      </c>
      <c r="GV9" s="265"/>
      <c r="GW9" s="258"/>
      <c r="GX9" s="263"/>
      <c r="GY9" s="240"/>
      <c r="GZ9" s="68" t="s">
        <v>80</v>
      </c>
      <c r="HA9" s="68" t="s">
        <v>140</v>
      </c>
      <c r="HB9" s="63" t="s">
        <v>141</v>
      </c>
      <c r="HC9" s="265"/>
      <c r="HD9" s="258"/>
      <c r="HE9" s="263"/>
      <c r="HF9" s="240"/>
      <c r="HG9" s="68" t="s">
        <v>80</v>
      </c>
      <c r="HH9" s="68" t="s">
        <v>140</v>
      </c>
      <c r="HI9" s="63" t="s">
        <v>141</v>
      </c>
      <c r="HJ9" s="265"/>
      <c r="HK9" s="258"/>
      <c r="HL9" s="263"/>
      <c r="HM9" s="240"/>
      <c r="HN9" s="68" t="s">
        <v>80</v>
      </c>
      <c r="HO9" s="68" t="s">
        <v>140</v>
      </c>
      <c r="HP9" s="63" t="s">
        <v>141</v>
      </c>
      <c r="HQ9" s="265"/>
      <c r="HR9" s="258"/>
      <c r="HS9" s="263"/>
      <c r="HT9" s="240"/>
      <c r="HU9" s="68" t="s">
        <v>80</v>
      </c>
      <c r="HV9" s="68" t="s">
        <v>140</v>
      </c>
      <c r="HW9" s="63" t="s">
        <v>141</v>
      </c>
      <c r="HX9" s="265"/>
      <c r="HY9" s="258"/>
      <c r="HZ9" s="263"/>
      <c r="IA9" s="240"/>
      <c r="IB9" s="68" t="s">
        <v>80</v>
      </c>
      <c r="IC9" s="68" t="s">
        <v>140</v>
      </c>
      <c r="ID9" s="63" t="s">
        <v>141</v>
      </c>
      <c r="IE9" s="265"/>
      <c r="IF9" s="258"/>
      <c r="IG9" s="263"/>
      <c r="IH9" s="240"/>
      <c r="II9" s="68" t="s">
        <v>80</v>
      </c>
      <c r="IJ9" s="68" t="s">
        <v>140</v>
      </c>
      <c r="IK9" s="63" t="s">
        <v>141</v>
      </c>
      <c r="IL9" s="265"/>
      <c r="IM9" s="258"/>
      <c r="IN9" s="263"/>
      <c r="IO9" s="240"/>
      <c r="IP9" s="68" t="s">
        <v>80</v>
      </c>
      <c r="IQ9" s="68" t="s">
        <v>140</v>
      </c>
      <c r="IR9" s="63" t="s">
        <v>141</v>
      </c>
      <c r="IS9" s="34"/>
    </row>
    <row r="10" spans="1:253" s="95" customFormat="1" ht="26.25" customHeight="1">
      <c r="A10" s="225" t="s">
        <v>2</v>
      </c>
      <c r="B10" s="226"/>
      <c r="C10" s="227"/>
      <c r="D10" s="60"/>
      <c r="E10" s="61"/>
      <c r="F10" s="61"/>
      <c r="G10" s="61"/>
      <c r="H10" s="61"/>
      <c r="I10" s="61"/>
      <c r="J10" s="61"/>
      <c r="K10" s="61"/>
      <c r="L10" s="62"/>
      <c r="M10" s="161"/>
      <c r="N10" s="61"/>
      <c r="O10" s="168"/>
      <c r="P10" s="61"/>
      <c r="Q10" s="61"/>
      <c r="R10" s="61"/>
      <c r="S10" s="139"/>
      <c r="T10" s="139"/>
      <c r="U10" s="72"/>
      <c r="V10" s="168"/>
      <c r="W10" s="61"/>
      <c r="X10" s="61"/>
      <c r="Y10" s="61"/>
      <c r="Z10" s="139"/>
      <c r="AA10" s="139"/>
      <c r="AB10" s="62"/>
      <c r="AC10" s="25"/>
      <c r="AD10" s="26"/>
      <c r="AE10" s="26"/>
      <c r="AF10" s="26"/>
      <c r="AG10" s="139"/>
      <c r="AH10" s="139"/>
      <c r="AI10" s="62"/>
      <c r="AJ10" s="25"/>
      <c r="AK10" s="26"/>
      <c r="AL10" s="26"/>
      <c r="AM10" s="26"/>
      <c r="AN10" s="139"/>
      <c r="AO10" s="139"/>
      <c r="AP10" s="62"/>
      <c r="AQ10" s="25"/>
      <c r="AR10" s="26"/>
      <c r="AS10" s="26"/>
      <c r="AT10" s="26"/>
      <c r="AU10" s="139"/>
      <c r="AV10" s="139"/>
      <c r="AW10" s="62"/>
      <c r="AX10" s="51"/>
      <c r="AY10" s="26"/>
      <c r="AZ10" s="26"/>
      <c r="BA10" s="26"/>
      <c r="BB10" s="59"/>
      <c r="BC10" s="59"/>
      <c r="BD10" s="28"/>
      <c r="BE10" s="25"/>
      <c r="BF10" s="26"/>
      <c r="BG10" s="26"/>
      <c r="BH10" s="26"/>
      <c r="BI10" s="139"/>
      <c r="BJ10" s="139"/>
      <c r="BK10" s="62"/>
      <c r="BL10" s="25"/>
      <c r="BM10" s="26"/>
      <c r="BN10" s="26"/>
      <c r="BO10" s="26"/>
      <c r="BP10" s="139"/>
      <c r="BQ10" s="139"/>
      <c r="BR10" s="62"/>
      <c r="BS10" s="25"/>
      <c r="BT10" s="26"/>
      <c r="BU10" s="26"/>
      <c r="BV10" s="26"/>
      <c r="BW10" s="139"/>
      <c r="BX10" s="139"/>
      <c r="BY10" s="62"/>
      <c r="BZ10" s="25"/>
      <c r="CA10" s="26"/>
      <c r="CB10" s="26"/>
      <c r="CC10" s="26"/>
      <c r="CD10" s="59"/>
      <c r="CE10" s="59"/>
      <c r="CF10" s="27"/>
      <c r="CG10" s="25"/>
      <c r="CH10" s="26"/>
      <c r="CI10" s="26"/>
      <c r="CJ10" s="26"/>
      <c r="CK10" s="139"/>
      <c r="CL10" s="139"/>
      <c r="CM10" s="62"/>
      <c r="CN10" s="26"/>
      <c r="CO10" s="26"/>
      <c r="CP10" s="26"/>
      <c r="CQ10" s="26"/>
      <c r="CR10" s="139"/>
      <c r="CS10" s="139"/>
      <c r="CT10" s="62"/>
      <c r="CU10" s="26"/>
      <c r="CV10" s="26"/>
      <c r="CW10" s="26"/>
      <c r="CX10" s="26"/>
      <c r="CY10" s="139"/>
      <c r="CZ10" s="139"/>
      <c r="DA10" s="62"/>
      <c r="DB10" s="26"/>
      <c r="DC10" s="26"/>
      <c r="DD10" s="26"/>
      <c r="DE10" s="26"/>
      <c r="DF10" s="139"/>
      <c r="DG10" s="139"/>
      <c r="DH10" s="62"/>
      <c r="DI10" s="26"/>
      <c r="DJ10" s="26"/>
      <c r="DK10" s="26"/>
      <c r="DL10" s="26"/>
      <c r="DM10" s="139"/>
      <c r="DN10" s="139"/>
      <c r="DO10" s="62"/>
      <c r="DP10" s="26"/>
      <c r="DQ10" s="26"/>
      <c r="DR10" s="26"/>
      <c r="DS10" s="26"/>
      <c r="DT10" s="139"/>
      <c r="DU10" s="139"/>
      <c r="DV10" s="62"/>
      <c r="DW10" s="26"/>
      <c r="DX10" s="26"/>
      <c r="DY10" s="26"/>
      <c r="DZ10" s="26"/>
      <c r="EA10" s="139"/>
      <c r="EB10" s="139"/>
      <c r="EC10" s="62"/>
      <c r="ED10" s="26"/>
      <c r="EE10" s="26"/>
      <c r="EF10" s="26"/>
      <c r="EG10" s="26"/>
      <c r="EH10" s="139"/>
      <c r="EI10" s="139"/>
      <c r="EJ10" s="62"/>
      <c r="EK10" s="26"/>
      <c r="EL10" s="26"/>
      <c r="EM10" s="26"/>
      <c r="EN10" s="26">
        <f>+EK10+EM10</f>
        <v>0</v>
      </c>
      <c r="EO10" s="139"/>
      <c r="EP10" s="139"/>
      <c r="EQ10" s="62"/>
      <c r="ER10" s="26"/>
      <c r="ES10" s="26"/>
      <c r="ET10" s="26"/>
      <c r="EU10" s="26"/>
      <c r="EV10" s="139"/>
      <c r="EW10" s="139"/>
      <c r="EX10" s="62"/>
      <c r="EY10" s="26"/>
      <c r="EZ10" s="26"/>
      <c r="FA10" s="26"/>
      <c r="FB10" s="26"/>
      <c r="FC10" s="139"/>
      <c r="FD10" s="139"/>
      <c r="FE10" s="62"/>
      <c r="FF10" s="26"/>
      <c r="FG10" s="26"/>
      <c r="FH10" s="26"/>
      <c r="FI10" s="26"/>
      <c r="FJ10" s="139"/>
      <c r="FK10" s="139"/>
      <c r="FL10" s="62"/>
      <c r="FM10" s="26"/>
      <c r="FN10" s="26"/>
      <c r="FO10" s="26"/>
      <c r="FP10" s="26">
        <f>+FM10+FO10</f>
        <v>0</v>
      </c>
      <c r="FQ10" s="139"/>
      <c r="FR10" s="139"/>
      <c r="FS10" s="62"/>
      <c r="FT10" s="26"/>
      <c r="FU10" s="26"/>
      <c r="FV10" s="26"/>
      <c r="FW10" s="26"/>
      <c r="FX10" s="139"/>
      <c r="FY10" s="139"/>
      <c r="FZ10" s="62"/>
      <c r="GA10" s="26"/>
      <c r="GB10" s="26"/>
      <c r="GC10" s="26"/>
      <c r="GD10" s="26"/>
      <c r="GE10" s="139"/>
      <c r="GF10" s="139"/>
      <c r="GG10" s="62"/>
      <c r="GH10" s="26"/>
      <c r="GI10" s="26"/>
      <c r="GJ10" s="26"/>
      <c r="GK10" s="26"/>
      <c r="GL10" s="139"/>
      <c r="GM10" s="139"/>
      <c r="GN10" s="62"/>
      <c r="GO10" s="26"/>
      <c r="GP10" s="26"/>
      <c r="GQ10" s="26"/>
      <c r="GR10" s="26"/>
      <c r="GS10" s="139"/>
      <c r="GT10" s="139"/>
      <c r="GU10" s="62"/>
      <c r="GV10" s="26"/>
      <c r="GW10" s="26"/>
      <c r="GX10" s="26"/>
      <c r="GY10" s="26"/>
      <c r="GZ10" s="139"/>
      <c r="HA10" s="139"/>
      <c r="HB10" s="62"/>
      <c r="HC10" s="26"/>
      <c r="HD10" s="26"/>
      <c r="HE10" s="26"/>
      <c r="HF10" s="26"/>
      <c r="HG10" s="139"/>
      <c r="HH10" s="139"/>
      <c r="HI10" s="62"/>
      <c r="HJ10" s="26"/>
      <c r="HK10" s="26"/>
      <c r="HL10" s="26"/>
      <c r="HM10" s="26"/>
      <c r="HN10" s="139"/>
      <c r="HO10" s="139"/>
      <c r="HP10" s="62"/>
      <c r="HQ10" s="26"/>
      <c r="HR10" s="26"/>
      <c r="HS10" s="26"/>
      <c r="HT10" s="26"/>
      <c r="HU10" s="139"/>
      <c r="HV10" s="139"/>
      <c r="HW10" s="62"/>
      <c r="HX10" s="26"/>
      <c r="HY10" s="26"/>
      <c r="HZ10" s="26"/>
      <c r="IA10" s="26"/>
      <c r="IB10" s="139"/>
      <c r="IC10" s="139"/>
      <c r="ID10" s="62"/>
      <c r="IE10" s="26"/>
      <c r="IF10" s="26"/>
      <c r="IG10" s="26"/>
      <c r="IH10" s="26"/>
      <c r="II10" s="139"/>
      <c r="IJ10" s="139"/>
      <c r="IK10" s="62"/>
      <c r="IL10" s="26"/>
      <c r="IM10" s="26"/>
      <c r="IN10" s="26"/>
      <c r="IO10" s="26"/>
      <c r="IP10" s="139"/>
      <c r="IQ10" s="139"/>
      <c r="IR10" s="62"/>
      <c r="IS10" s="35"/>
    </row>
    <row r="11" spans="1:253" s="96" customFormat="1" ht="19.5" customHeight="1">
      <c r="A11" s="73" t="s">
        <v>123</v>
      </c>
      <c r="B11" s="16" t="s">
        <v>153</v>
      </c>
      <c r="C11" s="67"/>
      <c r="D11" s="17">
        <f aca="true" t="shared" si="0" ref="D11:P11">SUM(D12:D15)</f>
        <v>7361173</v>
      </c>
      <c r="E11" s="18">
        <f t="shared" si="0"/>
        <v>5799225</v>
      </c>
      <c r="F11" s="18">
        <f>+N11</f>
        <v>270899</v>
      </c>
      <c r="G11" s="18">
        <f>+D11+F11</f>
        <v>7632072</v>
      </c>
      <c r="H11" s="18">
        <f t="shared" si="0"/>
        <v>29379</v>
      </c>
      <c r="I11" s="18">
        <f>SUM(I12:I15)</f>
        <v>7661451</v>
      </c>
      <c r="J11" s="18">
        <f t="shared" si="0"/>
        <v>4384068</v>
      </c>
      <c r="K11" s="18">
        <f t="shared" si="0"/>
        <v>3277353</v>
      </c>
      <c r="L11" s="19">
        <f t="shared" si="0"/>
        <v>30</v>
      </c>
      <c r="M11" s="162">
        <f>+M12+M15</f>
        <v>5738654</v>
      </c>
      <c r="N11" s="18">
        <f>+N12+N15</f>
        <v>270899</v>
      </c>
      <c r="O11" s="169">
        <f t="shared" si="0"/>
        <v>6009553</v>
      </c>
      <c r="P11" s="18">
        <f t="shared" si="0"/>
        <v>4237014</v>
      </c>
      <c r="Q11" s="18">
        <f>SUM(Q12:Q15)+0.4</f>
        <v>-83620.6</v>
      </c>
      <c r="R11" s="18">
        <f>+O11+Q11</f>
        <v>5925932.4</v>
      </c>
      <c r="S11" s="48">
        <f>SUM(S12:S15)</f>
        <v>3956110</v>
      </c>
      <c r="T11" s="18">
        <f>SUM(T12:T15)</f>
        <v>1969792</v>
      </c>
      <c r="U11" s="24">
        <f>SUM(U12:U15)</f>
        <v>30</v>
      </c>
      <c r="V11" s="17">
        <f aca="true" t="shared" si="1" ref="V11:AA11">SUM(V12:V15)</f>
        <v>4250</v>
      </c>
      <c r="W11" s="18">
        <f t="shared" si="1"/>
        <v>15000</v>
      </c>
      <c r="X11" s="18">
        <f t="shared" si="1"/>
        <v>0</v>
      </c>
      <c r="Y11" s="18">
        <f>+V11+X11</f>
        <v>4250</v>
      </c>
      <c r="Z11" s="48">
        <f>SUM(Z12:Z15)</f>
        <v>4250</v>
      </c>
      <c r="AA11" s="18">
        <f t="shared" si="1"/>
        <v>0</v>
      </c>
      <c r="AB11" s="24">
        <f>SUM(AB12:AB15)</f>
        <v>0</v>
      </c>
      <c r="AC11" s="17">
        <f aca="true" t="shared" si="2" ref="AC11:AH11">SUM(AC12:AC15)</f>
        <v>1618269</v>
      </c>
      <c r="AD11" s="18">
        <f t="shared" si="2"/>
        <v>1544542</v>
      </c>
      <c r="AE11" s="18">
        <f t="shared" si="2"/>
        <v>113000</v>
      </c>
      <c r="AF11" s="18">
        <f t="shared" si="2"/>
        <v>1731269</v>
      </c>
      <c r="AG11" s="48">
        <f>SUM(AG12:AG15)</f>
        <v>423708</v>
      </c>
      <c r="AH11" s="18">
        <f t="shared" si="2"/>
        <v>1307561</v>
      </c>
      <c r="AI11" s="24">
        <f>SUM(AI12:AI15)</f>
        <v>0</v>
      </c>
      <c r="AJ11" s="17"/>
      <c r="AK11" s="18"/>
      <c r="AL11" s="18"/>
      <c r="AM11" s="18"/>
      <c r="AN11" s="48"/>
      <c r="AO11" s="18"/>
      <c r="AP11" s="24"/>
      <c r="AQ11" s="17">
        <f aca="true" t="shared" si="3" ref="AQ11:AV11">SUM(AQ12:AQ15)</f>
        <v>0</v>
      </c>
      <c r="AR11" s="18">
        <f t="shared" si="3"/>
        <v>0</v>
      </c>
      <c r="AS11" s="18">
        <f>+AQ11</f>
        <v>0</v>
      </c>
      <c r="AT11" s="18">
        <f>+AQ11+AS11</f>
        <v>0</v>
      </c>
      <c r="AU11" s="48">
        <f>SUM(AU12:AU15)</f>
        <v>0</v>
      </c>
      <c r="AV11" s="18">
        <f t="shared" si="3"/>
        <v>0</v>
      </c>
      <c r="AW11" s="24">
        <f>SUM(AW12:AW15)</f>
        <v>0</v>
      </c>
      <c r="AX11" s="43">
        <f aca="true" t="shared" si="4" ref="AX11:BJ11">SUM(AX12:AX15)</f>
        <v>0</v>
      </c>
      <c r="AY11" s="18">
        <f t="shared" si="4"/>
        <v>2669</v>
      </c>
      <c r="AZ11" s="18">
        <f>SUM(AZ12:AZ15)</f>
        <v>0</v>
      </c>
      <c r="BA11" s="18">
        <f>SUM(BA12:BA15)</f>
        <v>0</v>
      </c>
      <c r="BB11" s="18">
        <f>SUM(BB12:BB15)</f>
        <v>0</v>
      </c>
      <c r="BC11" s="18">
        <f>SUM(BC12:BC15)</f>
        <v>0</v>
      </c>
      <c r="BD11" s="24">
        <f t="shared" si="4"/>
        <v>0</v>
      </c>
      <c r="BE11" s="17">
        <f t="shared" si="4"/>
        <v>0</v>
      </c>
      <c r="BF11" s="18">
        <f t="shared" si="4"/>
        <v>0</v>
      </c>
      <c r="BG11" s="18">
        <f t="shared" si="4"/>
        <v>0</v>
      </c>
      <c r="BH11" s="18">
        <f>+BE11+BG11</f>
        <v>0</v>
      </c>
      <c r="BI11" s="48">
        <f>SUM(BI12:BI15)</f>
        <v>0</v>
      </c>
      <c r="BJ11" s="18">
        <f t="shared" si="4"/>
        <v>0</v>
      </c>
      <c r="BK11" s="24">
        <f>SUM(BK12:BK15)</f>
        <v>0</v>
      </c>
      <c r="BL11" s="17">
        <f aca="true" t="shared" si="5" ref="BL11:BQ11">SUM(BL12:BL15)</f>
        <v>0</v>
      </c>
      <c r="BM11" s="18">
        <f t="shared" si="5"/>
        <v>0</v>
      </c>
      <c r="BN11" s="18">
        <f t="shared" si="5"/>
        <v>0</v>
      </c>
      <c r="BO11" s="18">
        <f>+BL11+BN11</f>
        <v>0</v>
      </c>
      <c r="BP11" s="48">
        <f>SUM(BP12:BP15)</f>
        <v>0</v>
      </c>
      <c r="BQ11" s="18">
        <f t="shared" si="5"/>
        <v>0</v>
      </c>
      <c r="BR11" s="24">
        <f>SUM(BR12:BR15)</f>
        <v>0</v>
      </c>
      <c r="BS11" s="17">
        <f aca="true" t="shared" si="6" ref="BS11:BX11">SUM(BS12:BS15)</f>
        <v>0</v>
      </c>
      <c r="BT11" s="18">
        <f t="shared" si="6"/>
        <v>2669</v>
      </c>
      <c r="BU11" s="18">
        <f t="shared" si="6"/>
        <v>0</v>
      </c>
      <c r="BV11" s="18">
        <f>+BS11+BU11</f>
        <v>0</v>
      </c>
      <c r="BW11" s="48">
        <f>SUM(BW12:BW15)</f>
        <v>0</v>
      </c>
      <c r="BX11" s="18">
        <f t="shared" si="6"/>
        <v>0</v>
      </c>
      <c r="BY11" s="24">
        <f aca="true" t="shared" si="7" ref="BY11:CF11">SUM(BY12:BY15)</f>
        <v>0</v>
      </c>
      <c r="BZ11" s="17">
        <f t="shared" si="7"/>
        <v>0</v>
      </c>
      <c r="CA11" s="18">
        <f t="shared" si="7"/>
        <v>0</v>
      </c>
      <c r="CB11" s="18">
        <f t="shared" si="7"/>
        <v>0</v>
      </c>
      <c r="CC11" s="18">
        <f t="shared" si="7"/>
        <v>0</v>
      </c>
      <c r="CD11" s="18">
        <f t="shared" si="7"/>
        <v>0</v>
      </c>
      <c r="CE11" s="18">
        <f t="shared" si="7"/>
        <v>0</v>
      </c>
      <c r="CF11" s="19">
        <f t="shared" si="7"/>
        <v>0</v>
      </c>
      <c r="CG11" s="17">
        <f aca="true" t="shared" si="8" ref="CG11:CL11">SUM(CG12:CG15)</f>
        <v>0</v>
      </c>
      <c r="CH11" s="18">
        <f t="shared" si="8"/>
        <v>0</v>
      </c>
      <c r="CI11" s="18">
        <f t="shared" si="8"/>
        <v>0</v>
      </c>
      <c r="CJ11" s="18">
        <f>+CG11+CI11</f>
        <v>0</v>
      </c>
      <c r="CK11" s="48">
        <f>SUM(CK12:CK15)</f>
        <v>0</v>
      </c>
      <c r="CL11" s="18">
        <f t="shared" si="8"/>
        <v>0</v>
      </c>
      <c r="CM11" s="24">
        <f aca="true" t="shared" si="9" ref="CM11:CT11">SUM(CM12:CM15)</f>
        <v>0</v>
      </c>
      <c r="CN11" s="18">
        <f t="shared" si="9"/>
        <v>0</v>
      </c>
      <c r="CO11" s="18">
        <f t="shared" si="9"/>
        <v>0</v>
      </c>
      <c r="CP11" s="18">
        <f t="shared" si="9"/>
        <v>0</v>
      </c>
      <c r="CQ11" s="18">
        <f>+CN11+CP11</f>
        <v>0</v>
      </c>
      <c r="CR11" s="48">
        <f>SUM(CR12:CR15)</f>
        <v>0</v>
      </c>
      <c r="CS11" s="18">
        <f t="shared" si="9"/>
        <v>0</v>
      </c>
      <c r="CT11" s="24">
        <f t="shared" si="9"/>
        <v>0</v>
      </c>
      <c r="CU11" s="18">
        <f aca="true" t="shared" si="10" ref="CU11:CZ11">SUM(CU12:CU15)</f>
        <v>0</v>
      </c>
      <c r="CV11" s="18">
        <f t="shared" si="10"/>
        <v>0</v>
      </c>
      <c r="CW11" s="18">
        <f t="shared" si="10"/>
        <v>0</v>
      </c>
      <c r="CX11" s="18">
        <f>+CU11+CW11</f>
        <v>0</v>
      </c>
      <c r="CY11" s="48">
        <f>SUM(CY12:CY15)</f>
        <v>0</v>
      </c>
      <c r="CZ11" s="18">
        <f t="shared" si="10"/>
        <v>0</v>
      </c>
      <c r="DA11" s="24">
        <f>SUM(DA12:DA15)</f>
        <v>0</v>
      </c>
      <c r="DB11" s="18">
        <f aca="true" t="shared" si="11" ref="DB11:DG11">SUM(DB12:DB15)</f>
        <v>0</v>
      </c>
      <c r="DC11" s="18">
        <f t="shared" si="11"/>
        <v>0</v>
      </c>
      <c r="DD11" s="18">
        <f t="shared" si="11"/>
        <v>0</v>
      </c>
      <c r="DE11" s="18">
        <f>+DB11+DD11</f>
        <v>0</v>
      </c>
      <c r="DF11" s="48">
        <f>SUM(DF12:DF15)</f>
        <v>0</v>
      </c>
      <c r="DG11" s="18">
        <f t="shared" si="11"/>
        <v>0</v>
      </c>
      <c r="DH11" s="24">
        <f aca="true" t="shared" si="12" ref="DH11:DO11">SUM(DH12:DH15)</f>
        <v>0</v>
      </c>
      <c r="DI11" s="18">
        <f t="shared" si="12"/>
        <v>0</v>
      </c>
      <c r="DJ11" s="18">
        <f t="shared" si="12"/>
        <v>0</v>
      </c>
      <c r="DK11" s="18">
        <f t="shared" si="12"/>
        <v>0</v>
      </c>
      <c r="DL11" s="18">
        <f>+DI11+DK11</f>
        <v>0</v>
      </c>
      <c r="DM11" s="48">
        <f>SUM(DM12:DM15)</f>
        <v>0</v>
      </c>
      <c r="DN11" s="18">
        <f t="shared" si="12"/>
        <v>0</v>
      </c>
      <c r="DO11" s="24">
        <f t="shared" si="12"/>
        <v>0</v>
      </c>
      <c r="DP11" s="18">
        <f aca="true" t="shared" si="13" ref="DP11:DU11">SUM(DP12:DP15)</f>
        <v>0</v>
      </c>
      <c r="DQ11" s="18">
        <f t="shared" si="13"/>
        <v>0</v>
      </c>
      <c r="DR11" s="18">
        <f t="shared" si="13"/>
        <v>0</v>
      </c>
      <c r="DS11" s="18">
        <f>+DP11+DR11</f>
        <v>0</v>
      </c>
      <c r="DT11" s="48">
        <f>SUM(DT12:DT15)</f>
        <v>0</v>
      </c>
      <c r="DU11" s="18">
        <f t="shared" si="13"/>
        <v>0</v>
      </c>
      <c r="DV11" s="24">
        <f>SUM(DV12:DV15)</f>
        <v>0</v>
      </c>
      <c r="DW11" s="18">
        <f aca="true" t="shared" si="14" ref="DW11:EB11">SUM(DW12:DW15)</f>
        <v>0</v>
      </c>
      <c r="DX11" s="18">
        <f t="shared" si="14"/>
        <v>0</v>
      </c>
      <c r="DY11" s="18">
        <f t="shared" si="14"/>
        <v>0</v>
      </c>
      <c r="DZ11" s="18">
        <f>+DW11+DY11</f>
        <v>0</v>
      </c>
      <c r="EA11" s="48">
        <f>SUM(EA12:EA15)</f>
        <v>0</v>
      </c>
      <c r="EB11" s="18">
        <f t="shared" si="14"/>
        <v>0</v>
      </c>
      <c r="EC11" s="24">
        <f>SUM(EC12:EC15)</f>
        <v>0</v>
      </c>
      <c r="ED11" s="18">
        <f aca="true" t="shared" si="15" ref="ED11:EI11">SUM(ED12:ED15)</f>
        <v>0</v>
      </c>
      <c r="EE11" s="18">
        <f t="shared" si="15"/>
        <v>0</v>
      </c>
      <c r="EF11" s="18">
        <f t="shared" si="15"/>
        <v>0</v>
      </c>
      <c r="EG11" s="18">
        <f>+ED11+EF11</f>
        <v>0</v>
      </c>
      <c r="EH11" s="48">
        <f>SUM(EH12:EH15)</f>
        <v>0</v>
      </c>
      <c r="EI11" s="18">
        <f t="shared" si="15"/>
        <v>0</v>
      </c>
      <c r="EJ11" s="24">
        <f>SUM(EJ12:EJ15)</f>
        <v>0</v>
      </c>
      <c r="EK11" s="18">
        <f aca="true" t="shared" si="16" ref="EK11:EP11">SUM(EK12:EK15)</f>
        <v>0</v>
      </c>
      <c r="EL11" s="18">
        <f t="shared" si="16"/>
        <v>0</v>
      </c>
      <c r="EM11" s="18">
        <f t="shared" si="16"/>
        <v>0</v>
      </c>
      <c r="EN11" s="26">
        <f aca="true" t="shared" si="17" ref="EN11:EN73">+EK11+EM11</f>
        <v>0</v>
      </c>
      <c r="EO11" s="48">
        <f>SUM(EO12:EO15)</f>
        <v>0</v>
      </c>
      <c r="EP11" s="18">
        <f t="shared" si="16"/>
        <v>0</v>
      </c>
      <c r="EQ11" s="24">
        <f>SUM(EQ12:EQ15)</f>
        <v>0</v>
      </c>
      <c r="ER11" s="18">
        <f aca="true" t="shared" si="18" ref="ER11:EW11">SUM(ER12:ER15)</f>
        <v>0</v>
      </c>
      <c r="ES11" s="18">
        <f t="shared" si="18"/>
        <v>0</v>
      </c>
      <c r="ET11" s="18">
        <f t="shared" si="18"/>
        <v>0</v>
      </c>
      <c r="EU11" s="18">
        <f>+ER11+ET11</f>
        <v>0</v>
      </c>
      <c r="EV11" s="48">
        <f>SUM(EV12:EV15)</f>
        <v>0</v>
      </c>
      <c r="EW11" s="18">
        <f t="shared" si="18"/>
        <v>0</v>
      </c>
      <c r="EX11" s="24">
        <f>SUM(EX12:EX15)</f>
        <v>0</v>
      </c>
      <c r="EY11" s="18">
        <f aca="true" t="shared" si="19" ref="EY11:FD11">SUM(EY12:EY15)</f>
        <v>0</v>
      </c>
      <c r="EZ11" s="18">
        <f t="shared" si="19"/>
        <v>0</v>
      </c>
      <c r="FA11" s="18">
        <f t="shared" si="19"/>
        <v>0</v>
      </c>
      <c r="FB11" s="18">
        <f>+EY11+FA11</f>
        <v>0</v>
      </c>
      <c r="FC11" s="48">
        <f>SUM(FC12:FC15)</f>
        <v>0</v>
      </c>
      <c r="FD11" s="18">
        <f t="shared" si="19"/>
        <v>0</v>
      </c>
      <c r="FE11" s="24">
        <f>SUM(FE12:FE15)</f>
        <v>0</v>
      </c>
      <c r="FF11" s="18">
        <f aca="true" t="shared" si="20" ref="FF11:FK11">SUM(FF12:FF15)</f>
        <v>0</v>
      </c>
      <c r="FG11" s="18">
        <f t="shared" si="20"/>
        <v>0</v>
      </c>
      <c r="FH11" s="18">
        <f t="shared" si="20"/>
        <v>0</v>
      </c>
      <c r="FI11" s="18">
        <f>+FF11+FH11</f>
        <v>0</v>
      </c>
      <c r="FJ11" s="48">
        <f>SUM(FJ12:FJ15)</f>
        <v>0</v>
      </c>
      <c r="FK11" s="18">
        <f t="shared" si="20"/>
        <v>0</v>
      </c>
      <c r="FL11" s="24">
        <f>SUM(FL12:FL15)</f>
        <v>0</v>
      </c>
      <c r="FM11" s="18">
        <f aca="true" t="shared" si="21" ref="FM11:FR11">SUM(FM12:FM15)</f>
        <v>0</v>
      </c>
      <c r="FN11" s="18">
        <f t="shared" si="21"/>
        <v>0</v>
      </c>
      <c r="FO11" s="18">
        <f t="shared" si="21"/>
        <v>0</v>
      </c>
      <c r="FP11" s="26">
        <f aca="true" t="shared" si="22" ref="FP11:FP73">+FM11+FO11</f>
        <v>0</v>
      </c>
      <c r="FQ11" s="48">
        <f>SUM(FQ12:FQ15)</f>
        <v>0</v>
      </c>
      <c r="FR11" s="18">
        <f t="shared" si="21"/>
        <v>0</v>
      </c>
      <c r="FS11" s="24">
        <f>SUM(FS12:FS15)</f>
        <v>0</v>
      </c>
      <c r="FT11" s="18">
        <f aca="true" t="shared" si="23" ref="FT11:FY11">SUM(FT12:FT15)</f>
        <v>0</v>
      </c>
      <c r="FU11" s="18">
        <f t="shared" si="23"/>
        <v>0</v>
      </c>
      <c r="FV11" s="18">
        <f t="shared" si="23"/>
        <v>0</v>
      </c>
      <c r="FW11" s="18">
        <f>+FT11+FV11</f>
        <v>0</v>
      </c>
      <c r="FX11" s="48">
        <f>SUM(FX12:FX15)</f>
        <v>0</v>
      </c>
      <c r="FY11" s="18">
        <f t="shared" si="23"/>
        <v>0</v>
      </c>
      <c r="FZ11" s="24">
        <f>SUM(FZ12:FZ15)</f>
        <v>0</v>
      </c>
      <c r="GA11" s="18">
        <f>SUM(GA12:GA15)</f>
        <v>0</v>
      </c>
      <c r="GB11" s="18">
        <f aca="true" t="shared" si="24" ref="GB11:GG11">SUM(GB12:GB15)</f>
        <v>0</v>
      </c>
      <c r="GC11" s="18">
        <f t="shared" si="24"/>
        <v>0</v>
      </c>
      <c r="GD11" s="18">
        <f>+GA11+GC11</f>
        <v>0</v>
      </c>
      <c r="GE11" s="48">
        <f>SUM(GE12:GE15)</f>
        <v>0</v>
      </c>
      <c r="GF11" s="18">
        <f t="shared" si="24"/>
        <v>0</v>
      </c>
      <c r="GG11" s="24">
        <f t="shared" si="24"/>
        <v>0</v>
      </c>
      <c r="GH11" s="18">
        <f aca="true" t="shared" si="25" ref="GH11:GM11">SUM(GH12:GH15)</f>
        <v>0</v>
      </c>
      <c r="GI11" s="18">
        <f t="shared" si="25"/>
        <v>0</v>
      </c>
      <c r="GJ11" s="18">
        <f t="shared" si="25"/>
        <v>0</v>
      </c>
      <c r="GK11" s="18">
        <f>+GH11+GJ11</f>
        <v>0</v>
      </c>
      <c r="GL11" s="48">
        <f>SUM(GL12:GL15)</f>
        <v>0</v>
      </c>
      <c r="GM11" s="18">
        <f t="shared" si="25"/>
        <v>0</v>
      </c>
      <c r="GN11" s="24">
        <f>SUM(GN12:GN15)</f>
        <v>0</v>
      </c>
      <c r="GO11" s="18">
        <f aca="true" t="shared" si="26" ref="GO11:GT11">SUM(GO12:GO15)</f>
        <v>0</v>
      </c>
      <c r="GP11" s="18">
        <f t="shared" si="26"/>
        <v>0</v>
      </c>
      <c r="GQ11" s="18">
        <f t="shared" si="26"/>
        <v>0</v>
      </c>
      <c r="GR11" s="18">
        <f>+GO11+GQ11</f>
        <v>0</v>
      </c>
      <c r="GS11" s="48">
        <f>SUM(GS12:GS15)</f>
        <v>0</v>
      </c>
      <c r="GT11" s="18">
        <f t="shared" si="26"/>
        <v>0</v>
      </c>
      <c r="GU11" s="24">
        <f>SUM(GU12:GU15)</f>
        <v>0</v>
      </c>
      <c r="GV11" s="18">
        <f aca="true" t="shared" si="27" ref="GV11:HA11">SUM(GV12:GV15)</f>
        <v>0</v>
      </c>
      <c r="GW11" s="18">
        <f t="shared" si="27"/>
        <v>0</v>
      </c>
      <c r="GX11" s="18">
        <f t="shared" si="27"/>
        <v>0</v>
      </c>
      <c r="GY11" s="18">
        <f>+GV11+GX11</f>
        <v>0</v>
      </c>
      <c r="GZ11" s="48">
        <f>SUM(GZ12:GZ15)</f>
        <v>0</v>
      </c>
      <c r="HA11" s="18">
        <f t="shared" si="27"/>
        <v>0</v>
      </c>
      <c r="HB11" s="24">
        <f>SUM(HB12:HB15)</f>
        <v>0</v>
      </c>
      <c r="HC11" s="18">
        <f aca="true" t="shared" si="28" ref="HC11:HH11">SUM(HC12:HC15)</f>
        <v>0</v>
      </c>
      <c r="HD11" s="18">
        <f t="shared" si="28"/>
        <v>0</v>
      </c>
      <c r="HE11" s="18">
        <f t="shared" si="28"/>
        <v>0</v>
      </c>
      <c r="HF11" s="18">
        <f>+HC11+HE11</f>
        <v>0</v>
      </c>
      <c r="HG11" s="48">
        <f>SUM(HG12:HG15)</f>
        <v>0</v>
      </c>
      <c r="HH11" s="18">
        <f t="shared" si="28"/>
        <v>0</v>
      </c>
      <c r="HI11" s="24">
        <f>SUM(HI12:HI15)</f>
        <v>0</v>
      </c>
      <c r="HJ11" s="18">
        <f aca="true" t="shared" si="29" ref="HJ11:HO11">SUM(HJ12:HJ15)</f>
        <v>0</v>
      </c>
      <c r="HK11" s="18">
        <f t="shared" si="29"/>
        <v>0</v>
      </c>
      <c r="HL11" s="18">
        <f t="shared" si="29"/>
        <v>0</v>
      </c>
      <c r="HM11" s="18">
        <f>+HJ11+HL11</f>
        <v>0</v>
      </c>
      <c r="HN11" s="48">
        <f>SUM(HN12:HN15)</f>
        <v>0</v>
      </c>
      <c r="HO11" s="18">
        <f t="shared" si="29"/>
        <v>0</v>
      </c>
      <c r="HP11" s="24">
        <f>SUM(HP12:HP15)</f>
        <v>0</v>
      </c>
      <c r="HQ11" s="18">
        <f aca="true" t="shared" si="30" ref="HQ11:HV11">SUM(HQ12:HQ15)</f>
        <v>0</v>
      </c>
      <c r="HR11" s="18">
        <f t="shared" si="30"/>
        <v>0</v>
      </c>
      <c r="HS11" s="18">
        <f t="shared" si="30"/>
        <v>0</v>
      </c>
      <c r="HT11" s="18">
        <f>+HS11+HQ11</f>
        <v>0</v>
      </c>
      <c r="HU11" s="48">
        <f>SUM(HU12:HU15)</f>
        <v>0</v>
      </c>
      <c r="HV11" s="18">
        <f t="shared" si="30"/>
        <v>0</v>
      </c>
      <c r="HW11" s="24">
        <f>SUM(HW12:HW15)</f>
        <v>0</v>
      </c>
      <c r="HX11" s="18">
        <f aca="true" t="shared" si="31" ref="HX11:IC11">SUM(HX12:HX15)</f>
        <v>0</v>
      </c>
      <c r="HY11" s="18">
        <f t="shared" si="31"/>
        <v>0</v>
      </c>
      <c r="HZ11" s="18">
        <f t="shared" si="31"/>
        <v>0</v>
      </c>
      <c r="IA11" s="18">
        <f>+HX11+HZ11</f>
        <v>0</v>
      </c>
      <c r="IB11" s="48">
        <f>SUM(IB12:IB15)</f>
        <v>0</v>
      </c>
      <c r="IC11" s="18">
        <f t="shared" si="31"/>
        <v>0</v>
      </c>
      <c r="ID11" s="24">
        <f>SUM(ID12:ID15)</f>
        <v>0</v>
      </c>
      <c r="IE11" s="18">
        <f aca="true" t="shared" si="32" ref="IE11:IJ11">SUM(IE12:IE15)</f>
        <v>0</v>
      </c>
      <c r="IF11" s="18">
        <f t="shared" si="32"/>
        <v>0</v>
      </c>
      <c r="IG11" s="18">
        <f t="shared" si="32"/>
        <v>0</v>
      </c>
      <c r="IH11" s="18">
        <f>+IE11+IG11</f>
        <v>0</v>
      </c>
      <c r="II11" s="48">
        <f>SUM(II12:II15)</f>
        <v>0</v>
      </c>
      <c r="IJ11" s="18">
        <f t="shared" si="32"/>
        <v>0</v>
      </c>
      <c r="IK11" s="24">
        <f>SUM(IK12:IK15)</f>
        <v>0</v>
      </c>
      <c r="IL11" s="18">
        <f aca="true" t="shared" si="33" ref="IL11:IQ11">SUM(IL12:IL15)</f>
        <v>0</v>
      </c>
      <c r="IM11" s="18">
        <f t="shared" si="33"/>
        <v>0</v>
      </c>
      <c r="IN11" s="18">
        <f t="shared" si="33"/>
        <v>0</v>
      </c>
      <c r="IO11" s="18">
        <f>+IL11+IN11</f>
        <v>0</v>
      </c>
      <c r="IP11" s="48">
        <f>SUM(IP12:IP15)</f>
        <v>0</v>
      </c>
      <c r="IQ11" s="18">
        <f t="shared" si="33"/>
        <v>0</v>
      </c>
      <c r="IR11" s="24">
        <f>SUM(IR12:IR15)</f>
        <v>0</v>
      </c>
      <c r="IS11" s="36"/>
    </row>
    <row r="12" spans="1:253" s="97" customFormat="1" ht="9.75" customHeight="1">
      <c r="A12" s="74"/>
      <c r="B12" s="1" t="s">
        <v>134</v>
      </c>
      <c r="C12" s="64" t="s">
        <v>26</v>
      </c>
      <c r="D12" s="30">
        <f>SUM(M12,V12,AC12,AJ12,AQ12,BE12,BL12,BS12,CG12,CN12,CU12,DB12,DI12,DP12,DW12,ED12)+SUM(EK12,ER12,EY12,FF12,FM12,FT12,GA12,GH12,GO12,GV12,HC12,HJ12,HQ12,HX12,IE12,IL12)</f>
        <v>3674202</v>
      </c>
      <c r="E12" s="2">
        <f>SUM(P12,W12,AD12,AK12,AR12,BF12,BM12,BT12,CH12,CO12,CV12,DC12,DJ12,DQ12,DX12,EE12)+SUM(EL12,ES12,EZ12,FG12,FN12,FU12,GB12,GI12,GP12,GW12,HD12,HK12,HR12,HY12,IF12,IM12)</f>
        <v>3435587</v>
      </c>
      <c r="F12" s="18">
        <f aca="true" t="shared" si="34" ref="F12:F73">+N12</f>
        <v>257059</v>
      </c>
      <c r="G12" s="18">
        <f aca="true" t="shared" si="35" ref="G12:G72">+D12+F12</f>
        <v>3931261</v>
      </c>
      <c r="H12" s="4">
        <f>SUM(Q12,X12,AE12,AL12,AS12,BG12,BN12,BU12,CI12,CP12,CW12,DD12,DK12,DR12,DY12,EF12)+SUM(EM12,ET12,FA12,FH12,FO12,FV12,GC12,GJ12,GQ12,GX12,HE12,HL12,HS12,HZ12,IG12,IN12)</f>
        <v>24879</v>
      </c>
      <c r="I12" s="4">
        <f aca="true" t="shared" si="36" ref="H12:I14">SUM(R12,Y12,AF12,AM12,AT12,BH12,BO12,BV12,CJ12,CQ12,CX12,DE12,DL12,DS12,DZ12,EG12)+SUM(EN12,EU12,FB12,FI12,FP12,FW12,GD12,GK12,GR12,GY12,HF12,HM12,HT12,IA12,IH12,IO12)</f>
        <v>3956140</v>
      </c>
      <c r="J12" s="2">
        <f aca="true" t="shared" si="37" ref="J12:K15">SUM(S12,Z12,AG12,AN12,AU12,BI12,BP12,BW12,CK12,CR12,CY12,DF12,DM12,DT12,EA12,EH12)+SUM(EO12,EV12,FC12,FJ12,FQ12,FX12,GE12,GL12,GS12,GZ12,HG12,HN12,HU12,IB12,II12,IP12)</f>
        <v>3956110</v>
      </c>
      <c r="K12" s="2">
        <f t="shared" si="37"/>
        <v>0</v>
      </c>
      <c r="L12" s="10">
        <f>SUM(U12,AB12,AI12,AP12,AW12,BK12,BR12,BY12,CM12,CT12,DA12,DH12,DO12,DV12,EC12,EJ12)+SUM(EQ12,EX12,FE12,FL12,FS12,FZ12,GG12,GN12,GU12,HB12,HI12,HP12,HW12,ID12,IK12,IR12)</f>
        <v>30</v>
      </c>
      <c r="M12" s="163">
        <v>3674202</v>
      </c>
      <c r="N12" s="2">
        <f>257059</f>
        <v>257059</v>
      </c>
      <c r="O12" s="170">
        <f>+N12+M12</f>
        <v>3931261</v>
      </c>
      <c r="P12" s="2">
        <v>3435587</v>
      </c>
      <c r="Q12" s="2">
        <v>24879</v>
      </c>
      <c r="R12" s="18">
        <f aca="true" t="shared" si="38" ref="R12:R73">+O12+Q12</f>
        <v>3956140</v>
      </c>
      <c r="S12" s="49">
        <f>+R12-U12</f>
        <v>3956110</v>
      </c>
      <c r="T12" s="2"/>
      <c r="U12" s="21">
        <v>30</v>
      </c>
      <c r="V12" s="9"/>
      <c r="W12" s="2"/>
      <c r="X12" s="2"/>
      <c r="Y12" s="18">
        <f aca="true" t="shared" si="39" ref="Y12:Y73">+V12+X12</f>
        <v>0</v>
      </c>
      <c r="Z12" s="49">
        <f>Y12-AA12-AB12</f>
        <v>0</v>
      </c>
      <c r="AA12" s="2"/>
      <c r="AB12" s="21"/>
      <c r="AC12" s="9"/>
      <c r="AD12" s="2"/>
      <c r="AE12" s="2"/>
      <c r="AF12" s="2">
        <f>AD12+AE12</f>
        <v>0</v>
      </c>
      <c r="AG12" s="49">
        <f>AF12-AH12-AI12</f>
        <v>0</v>
      </c>
      <c r="AH12" s="2"/>
      <c r="AI12" s="21"/>
      <c r="AJ12" s="9"/>
      <c r="AK12" s="2"/>
      <c r="AL12" s="2"/>
      <c r="AM12" s="2"/>
      <c r="AN12" s="49"/>
      <c r="AO12" s="2"/>
      <c r="AP12" s="21"/>
      <c r="AQ12" s="9"/>
      <c r="AR12" s="2"/>
      <c r="AS12" s="2"/>
      <c r="AT12" s="18">
        <f aca="true" t="shared" si="40" ref="AT12:AT73">+AQ12+AS12</f>
        <v>0</v>
      </c>
      <c r="AU12" s="49">
        <f>AT12-AV12-AW12</f>
        <v>0</v>
      </c>
      <c r="AV12" s="2"/>
      <c r="AW12" s="21"/>
      <c r="AX12" s="29">
        <f aca="true" t="shared" si="41" ref="AX12:AY15">SUM(BL12,BS12,BE12)</f>
        <v>0</v>
      </c>
      <c r="AY12" s="2">
        <f t="shared" si="41"/>
        <v>0</v>
      </c>
      <c r="AZ12" s="2">
        <f aca="true" t="shared" si="42" ref="AZ12:BA15">SUM(BN12,BU12,BG12)</f>
        <v>0</v>
      </c>
      <c r="BA12" s="2">
        <f t="shared" si="42"/>
        <v>0</v>
      </c>
      <c r="BB12" s="2">
        <f aca="true" t="shared" si="43" ref="BB12:BD15">SUM(BP12,BW12,BI12)</f>
        <v>0</v>
      </c>
      <c r="BC12" s="2">
        <f t="shared" si="43"/>
        <v>0</v>
      </c>
      <c r="BD12" s="21">
        <f t="shared" si="43"/>
        <v>0</v>
      </c>
      <c r="BE12" s="9"/>
      <c r="BF12" s="2"/>
      <c r="BG12" s="2"/>
      <c r="BH12" s="18">
        <f aca="true" t="shared" si="44" ref="BH12:BH73">+BE12+BG12</f>
        <v>0</v>
      </c>
      <c r="BI12" s="49">
        <f>BH12-BJ12-BK12</f>
        <v>0</v>
      </c>
      <c r="BJ12" s="2"/>
      <c r="BK12" s="21"/>
      <c r="BL12" s="9"/>
      <c r="BM12" s="2"/>
      <c r="BN12" s="2"/>
      <c r="BO12" s="18">
        <f aca="true" t="shared" si="45" ref="BO12:BO73">+BL12+BN12</f>
        <v>0</v>
      </c>
      <c r="BP12" s="49">
        <f>BO12-BQ12-BR12</f>
        <v>0</v>
      </c>
      <c r="BQ12" s="2"/>
      <c r="BR12" s="21"/>
      <c r="BS12" s="9"/>
      <c r="BT12" s="2"/>
      <c r="BU12" s="2"/>
      <c r="BV12" s="18">
        <f aca="true" t="shared" si="46" ref="BV12:BV73">+BS12+BU12</f>
        <v>0</v>
      </c>
      <c r="BW12" s="49">
        <f>BV12-BX12-BY12</f>
        <v>0</v>
      </c>
      <c r="BX12" s="2"/>
      <c r="BY12" s="21"/>
      <c r="BZ12" s="29">
        <f aca="true" t="shared" si="47" ref="BZ12:CA15">SUM(CG12,CN12,CU12,DB12,DI12,DP12,DW12,ED12,EK12,ER12,EY12,FF12,FM12,FT12,GA12,GH12,GO12,GV12,HC12,HJ12,HQ12,HX12,IE12,IL12)</f>
        <v>0</v>
      </c>
      <c r="CA12" s="2">
        <f t="shared" si="47"/>
        <v>0</v>
      </c>
      <c r="CB12" s="2">
        <f aca="true" t="shared" si="48" ref="CB12:CC15">SUM(CI12,CP12,CW12,DD12,DK12,DR12,DY12,EF12,EM12,ET12,FA12,FH12,FO12,FV12,GC12,GJ12,GQ12,GX12,HE12,HL12,HS12,HZ12,IG12,IN12)</f>
        <v>0</v>
      </c>
      <c r="CC12" s="2">
        <f t="shared" si="48"/>
        <v>0</v>
      </c>
      <c r="CD12" s="2">
        <f aca="true" t="shared" si="49" ref="CD12:CF15">SUM(CK12,CR12,CY12,DF12,DM12,DT12,EA12,EH12,EO12,EV12,FC12,FJ12,FQ12,FX12,GE12,GL12,GS12,GZ12,HG12,HN12,HU12,IB12,II12,IP12)</f>
        <v>0</v>
      </c>
      <c r="CE12" s="2">
        <f t="shared" si="49"/>
        <v>0</v>
      </c>
      <c r="CF12" s="21">
        <f t="shared" si="49"/>
        <v>0</v>
      </c>
      <c r="CG12" s="9"/>
      <c r="CH12" s="2"/>
      <c r="CI12" s="2"/>
      <c r="CJ12" s="18">
        <f aca="true" t="shared" si="50" ref="CJ12:CJ18">+CG12+CI12</f>
        <v>0</v>
      </c>
      <c r="CK12" s="49">
        <f>CJ12-CL12-CM12</f>
        <v>0</v>
      </c>
      <c r="CL12" s="2"/>
      <c r="CM12" s="21"/>
      <c r="CN12" s="2"/>
      <c r="CO12" s="2"/>
      <c r="CP12" s="2"/>
      <c r="CQ12" s="18">
        <f aca="true" t="shared" si="51" ref="CQ12:CQ73">+CN12+CP12</f>
        <v>0</v>
      </c>
      <c r="CR12" s="49">
        <f>CQ12-CS12-CT12</f>
        <v>0</v>
      </c>
      <c r="CS12" s="2"/>
      <c r="CT12" s="21"/>
      <c r="CU12" s="2"/>
      <c r="CV12" s="2"/>
      <c r="CW12" s="2"/>
      <c r="CX12" s="18">
        <f aca="true" t="shared" si="52" ref="CX12:CX73">+CU12+CW12</f>
        <v>0</v>
      </c>
      <c r="CY12" s="49">
        <f>CX12-CZ12-DA12</f>
        <v>0</v>
      </c>
      <c r="CZ12" s="2"/>
      <c r="DA12" s="21"/>
      <c r="DB12" s="2"/>
      <c r="DC12" s="2"/>
      <c r="DD12" s="2"/>
      <c r="DE12" s="18">
        <f aca="true" t="shared" si="53" ref="DE12:DE73">+DB12+DD12</f>
        <v>0</v>
      </c>
      <c r="DF12" s="49">
        <f>DE12-DG12-DH12</f>
        <v>0</v>
      </c>
      <c r="DG12" s="2"/>
      <c r="DH12" s="21"/>
      <c r="DI12" s="2"/>
      <c r="DJ12" s="2"/>
      <c r="DK12" s="2"/>
      <c r="DL12" s="18">
        <f aca="true" t="shared" si="54" ref="DL12:DL73">+DI12+DK12</f>
        <v>0</v>
      </c>
      <c r="DM12" s="49">
        <f>DL12-DN12-DO12</f>
        <v>0</v>
      </c>
      <c r="DN12" s="2"/>
      <c r="DO12" s="21"/>
      <c r="DP12" s="2"/>
      <c r="DQ12" s="2"/>
      <c r="DR12" s="2"/>
      <c r="DS12" s="18">
        <f aca="true" t="shared" si="55" ref="DS12:DS73">+DP12+DR12</f>
        <v>0</v>
      </c>
      <c r="DT12" s="49">
        <f>DS12-DU12-DV12</f>
        <v>0</v>
      </c>
      <c r="DU12" s="2"/>
      <c r="DV12" s="21"/>
      <c r="DW12" s="2"/>
      <c r="DX12" s="2"/>
      <c r="DY12" s="2"/>
      <c r="DZ12" s="18">
        <f aca="true" t="shared" si="56" ref="DZ12:DZ73">+DW12+DY12</f>
        <v>0</v>
      </c>
      <c r="EA12" s="49">
        <f>DZ12-EB12-EC12</f>
        <v>0</v>
      </c>
      <c r="EB12" s="2"/>
      <c r="EC12" s="21"/>
      <c r="ED12" s="2"/>
      <c r="EE12" s="2"/>
      <c r="EF12" s="2"/>
      <c r="EG12" s="18">
        <f aca="true" t="shared" si="57" ref="EG12:EG73">+ED12+EF12</f>
        <v>0</v>
      </c>
      <c r="EH12" s="49">
        <f>EG12-EI12-EJ12</f>
        <v>0</v>
      </c>
      <c r="EI12" s="2"/>
      <c r="EJ12" s="21"/>
      <c r="EK12" s="2"/>
      <c r="EL12" s="2"/>
      <c r="EM12" s="2"/>
      <c r="EN12" s="26">
        <f t="shared" si="17"/>
        <v>0</v>
      </c>
      <c r="EO12" s="49">
        <f>EN12-EP12-EQ12</f>
        <v>0</v>
      </c>
      <c r="EP12" s="2"/>
      <c r="EQ12" s="21"/>
      <c r="ER12" s="2"/>
      <c r="ES12" s="2"/>
      <c r="ET12" s="2"/>
      <c r="EU12" s="18">
        <f aca="true" t="shared" si="58" ref="EU12:EU73">+ER12+ET12</f>
        <v>0</v>
      </c>
      <c r="EV12" s="49">
        <f>EU12-EW12-EX12</f>
        <v>0</v>
      </c>
      <c r="EW12" s="2"/>
      <c r="EX12" s="21"/>
      <c r="EY12" s="2"/>
      <c r="EZ12" s="2"/>
      <c r="FA12" s="2"/>
      <c r="FB12" s="18">
        <f aca="true" t="shared" si="59" ref="FB12:FB73">+EY12+FA12</f>
        <v>0</v>
      </c>
      <c r="FC12" s="49">
        <f>FB12-FD12-FE12</f>
        <v>0</v>
      </c>
      <c r="FD12" s="2"/>
      <c r="FE12" s="21"/>
      <c r="FF12" s="2"/>
      <c r="FG12" s="2"/>
      <c r="FH12" s="2"/>
      <c r="FI12" s="18">
        <f aca="true" t="shared" si="60" ref="FI12:FI73">+FF12+FH12</f>
        <v>0</v>
      </c>
      <c r="FJ12" s="49">
        <f>FI12-FK12-FL12</f>
        <v>0</v>
      </c>
      <c r="FK12" s="2"/>
      <c r="FL12" s="21"/>
      <c r="FM12" s="2"/>
      <c r="FN12" s="2"/>
      <c r="FO12" s="2"/>
      <c r="FP12" s="26">
        <f t="shared" si="22"/>
        <v>0</v>
      </c>
      <c r="FQ12" s="49">
        <f>FP12-FR12-FS12</f>
        <v>0</v>
      </c>
      <c r="FR12" s="2"/>
      <c r="FS12" s="21"/>
      <c r="FT12" s="2"/>
      <c r="FU12" s="2"/>
      <c r="FV12" s="2"/>
      <c r="FW12" s="18">
        <f aca="true" t="shared" si="61" ref="FW12:FW73">+FT12+FV12</f>
        <v>0</v>
      </c>
      <c r="FX12" s="49">
        <f>FW12-FY12-FZ12</f>
        <v>0</v>
      </c>
      <c r="FY12" s="2"/>
      <c r="FZ12" s="21"/>
      <c r="GA12" s="2"/>
      <c r="GB12" s="2"/>
      <c r="GC12" s="2"/>
      <c r="GD12" s="18">
        <f aca="true" t="shared" si="62" ref="GD12:GD73">+GA12+GC12</f>
        <v>0</v>
      </c>
      <c r="GE12" s="49">
        <f>GD12-GF12-GG12</f>
        <v>0</v>
      </c>
      <c r="GF12" s="2"/>
      <c r="GG12" s="21"/>
      <c r="GH12" s="2"/>
      <c r="GI12" s="2"/>
      <c r="GJ12" s="2"/>
      <c r="GK12" s="18">
        <f aca="true" t="shared" si="63" ref="GK12:GK73">+GH12+GJ12</f>
        <v>0</v>
      </c>
      <c r="GL12" s="49">
        <f>GK12-GM12-GN12</f>
        <v>0</v>
      </c>
      <c r="GM12" s="2"/>
      <c r="GN12" s="21"/>
      <c r="GO12" s="2"/>
      <c r="GP12" s="2"/>
      <c r="GQ12" s="2"/>
      <c r="GR12" s="18">
        <f aca="true" t="shared" si="64" ref="GR12:GR73">+GO12+GQ12</f>
        <v>0</v>
      </c>
      <c r="GS12" s="49">
        <f>GR12-GT12-GU12</f>
        <v>0</v>
      </c>
      <c r="GT12" s="2"/>
      <c r="GU12" s="21"/>
      <c r="GV12" s="2"/>
      <c r="GW12" s="2"/>
      <c r="GX12" s="2"/>
      <c r="GY12" s="18">
        <f aca="true" t="shared" si="65" ref="GY12:GY73">+GV12+GX12</f>
        <v>0</v>
      </c>
      <c r="GZ12" s="49">
        <f>GY12-HA12-HB12</f>
        <v>0</v>
      </c>
      <c r="HA12" s="2"/>
      <c r="HB12" s="21"/>
      <c r="HC12" s="2"/>
      <c r="HD12" s="2"/>
      <c r="HE12" s="2"/>
      <c r="HF12" s="18">
        <f aca="true" t="shared" si="66" ref="HF12:HF73">+HC12+HE12</f>
        <v>0</v>
      </c>
      <c r="HG12" s="49">
        <f>HF12-HH12-HI12</f>
        <v>0</v>
      </c>
      <c r="HH12" s="2"/>
      <c r="HI12" s="21"/>
      <c r="HJ12" s="2"/>
      <c r="HK12" s="2"/>
      <c r="HL12" s="2"/>
      <c r="HM12" s="18">
        <f aca="true" t="shared" si="67" ref="HM12:HM73">+HJ12+HL12</f>
        <v>0</v>
      </c>
      <c r="HN12" s="49">
        <f>HM12-HO12-HP12</f>
        <v>0</v>
      </c>
      <c r="HO12" s="2"/>
      <c r="HP12" s="21"/>
      <c r="HQ12" s="2"/>
      <c r="HR12" s="2"/>
      <c r="HS12" s="2"/>
      <c r="HT12" s="18">
        <f aca="true" t="shared" si="68" ref="HT12:HT73">+HS12+HQ12</f>
        <v>0</v>
      </c>
      <c r="HU12" s="49">
        <f>HT12-HV12-HW12</f>
        <v>0</v>
      </c>
      <c r="HV12" s="2"/>
      <c r="HW12" s="21"/>
      <c r="HX12" s="2"/>
      <c r="HY12" s="2"/>
      <c r="HZ12" s="2"/>
      <c r="IA12" s="18">
        <f aca="true" t="shared" si="69" ref="IA12:IA73">+HX12+HZ12</f>
        <v>0</v>
      </c>
      <c r="IB12" s="49">
        <f>IA12-IC12-ID12</f>
        <v>0</v>
      </c>
      <c r="IC12" s="2"/>
      <c r="ID12" s="21"/>
      <c r="IE12" s="2"/>
      <c r="IF12" s="2"/>
      <c r="IG12" s="2"/>
      <c r="IH12" s="18">
        <f aca="true" t="shared" si="70" ref="IH12:IH73">+IE12+IG12</f>
        <v>0</v>
      </c>
      <c r="II12" s="49">
        <f>IH12-IJ12-IK12</f>
        <v>0</v>
      </c>
      <c r="IJ12" s="2"/>
      <c r="IK12" s="21"/>
      <c r="IL12" s="2"/>
      <c r="IM12" s="2"/>
      <c r="IN12" s="2"/>
      <c r="IO12" s="18">
        <f aca="true" t="shared" si="71" ref="IO12:IO73">+IL12+IN12</f>
        <v>0</v>
      </c>
      <c r="IP12" s="49">
        <f>IO12-IQ12-IR12</f>
        <v>0</v>
      </c>
      <c r="IQ12" s="2"/>
      <c r="IR12" s="21"/>
      <c r="IS12" s="37"/>
    </row>
    <row r="13" spans="1:253" s="97" customFormat="1" ht="9.75" customHeight="1">
      <c r="A13" s="74"/>
      <c r="B13" s="1" t="s">
        <v>135</v>
      </c>
      <c r="C13" s="64" t="s">
        <v>15</v>
      </c>
      <c r="D13" s="30">
        <f aca="true" t="shared" si="72" ref="D13:D70">SUM(M13,V13,AC13,AJ13,AQ13,BE13,BL13,BS13,CG13,CN13,CU13,DB13,DI13,DP13,DW13,ED13)+SUM(EK13,ER13,EY13,FF13,FM13,FT13,GA13,GH13,GO13,GV13,HC13,HJ13,HQ13,HX13,IE13,IL13)</f>
        <v>0</v>
      </c>
      <c r="E13" s="2">
        <f>SUM(P13,W13,AD13,AK13,AR13,BF13,BM13,BT13,CH13,CO13,CV13,DC13,DJ13,DQ13,DX13,EE13)+SUM(EL13,ES13,EZ13,FG13,FN13,FU13,GB13,GI13,GP13,GW13,HD13,HK13,HR13,HY13,IF13,IM13)</f>
        <v>0</v>
      </c>
      <c r="F13" s="18">
        <f t="shared" si="34"/>
        <v>0</v>
      </c>
      <c r="G13" s="18">
        <f t="shared" si="35"/>
        <v>0</v>
      </c>
      <c r="H13" s="4">
        <f t="shared" si="36"/>
        <v>0</v>
      </c>
      <c r="I13" s="4">
        <f t="shared" si="36"/>
        <v>0</v>
      </c>
      <c r="J13" s="2">
        <f t="shared" si="37"/>
        <v>0</v>
      </c>
      <c r="K13" s="2">
        <f t="shared" si="37"/>
        <v>0</v>
      </c>
      <c r="L13" s="10">
        <f>SUM(U13,AB13,AI13,AP13,AW13,BK13,BR13,BY13,CM13,CT13,DA13,DH13,DO13,DV13,EC13,EJ13)+SUM(EQ13,EX13,FE13,FL13,FS13,FZ13,GG13,GN13,GU13,HB13,HI13,HP13,HW13,ID13,IK13,IR13)</f>
        <v>0</v>
      </c>
      <c r="M13" s="163"/>
      <c r="N13" s="2"/>
      <c r="O13" s="170"/>
      <c r="P13" s="2"/>
      <c r="Q13" s="2"/>
      <c r="R13" s="18">
        <f t="shared" si="38"/>
        <v>0</v>
      </c>
      <c r="S13" s="49"/>
      <c r="T13" s="2"/>
      <c r="U13" s="21"/>
      <c r="V13" s="9"/>
      <c r="W13" s="2"/>
      <c r="X13" s="2"/>
      <c r="Y13" s="18">
        <f t="shared" si="39"/>
        <v>0</v>
      </c>
      <c r="Z13" s="49"/>
      <c r="AA13" s="2"/>
      <c r="AB13" s="21"/>
      <c r="AC13" s="9"/>
      <c r="AD13" s="2"/>
      <c r="AE13" s="2"/>
      <c r="AF13" s="2"/>
      <c r="AG13" s="49"/>
      <c r="AH13" s="2"/>
      <c r="AI13" s="21"/>
      <c r="AJ13" s="9"/>
      <c r="AK13" s="2"/>
      <c r="AL13" s="2"/>
      <c r="AM13" s="2"/>
      <c r="AN13" s="49"/>
      <c r="AO13" s="2"/>
      <c r="AP13" s="21"/>
      <c r="AQ13" s="9"/>
      <c r="AR13" s="2"/>
      <c r="AS13" s="2"/>
      <c r="AT13" s="18">
        <f t="shared" si="40"/>
        <v>0</v>
      </c>
      <c r="AU13" s="49"/>
      <c r="AV13" s="2"/>
      <c r="AW13" s="21"/>
      <c r="AX13" s="29">
        <f t="shared" si="41"/>
        <v>0</v>
      </c>
      <c r="AY13" s="2">
        <f t="shared" si="41"/>
        <v>0</v>
      </c>
      <c r="AZ13" s="2">
        <f t="shared" si="42"/>
        <v>0</v>
      </c>
      <c r="BA13" s="2">
        <f t="shared" si="42"/>
        <v>0</v>
      </c>
      <c r="BB13" s="2">
        <f t="shared" si="43"/>
        <v>0</v>
      </c>
      <c r="BC13" s="2">
        <f t="shared" si="43"/>
        <v>0</v>
      </c>
      <c r="BD13" s="21">
        <f t="shared" si="43"/>
        <v>0</v>
      </c>
      <c r="BE13" s="9"/>
      <c r="BF13" s="2"/>
      <c r="BG13" s="2"/>
      <c r="BH13" s="18">
        <f t="shared" si="44"/>
        <v>0</v>
      </c>
      <c r="BI13" s="49"/>
      <c r="BJ13" s="2"/>
      <c r="BK13" s="21"/>
      <c r="BL13" s="9"/>
      <c r="BM13" s="2"/>
      <c r="BN13" s="2"/>
      <c r="BO13" s="18">
        <f t="shared" si="45"/>
        <v>0</v>
      </c>
      <c r="BP13" s="49"/>
      <c r="BQ13" s="2"/>
      <c r="BR13" s="21"/>
      <c r="BS13" s="9"/>
      <c r="BT13" s="2"/>
      <c r="BU13" s="2"/>
      <c r="BV13" s="18">
        <f t="shared" si="46"/>
        <v>0</v>
      </c>
      <c r="BW13" s="49"/>
      <c r="BX13" s="2"/>
      <c r="BY13" s="21"/>
      <c r="BZ13" s="29">
        <f t="shared" si="47"/>
        <v>0</v>
      </c>
      <c r="CA13" s="2">
        <f t="shared" si="47"/>
        <v>0</v>
      </c>
      <c r="CB13" s="2">
        <f t="shared" si="48"/>
        <v>0</v>
      </c>
      <c r="CC13" s="2">
        <f t="shared" si="48"/>
        <v>0</v>
      </c>
      <c r="CD13" s="2">
        <f t="shared" si="49"/>
        <v>0</v>
      </c>
      <c r="CE13" s="2">
        <f t="shared" si="49"/>
        <v>0</v>
      </c>
      <c r="CF13" s="21">
        <f t="shared" si="49"/>
        <v>0</v>
      </c>
      <c r="CG13" s="9"/>
      <c r="CH13" s="2"/>
      <c r="CI13" s="2"/>
      <c r="CJ13" s="18">
        <f t="shared" si="50"/>
        <v>0</v>
      </c>
      <c r="CK13" s="49"/>
      <c r="CL13" s="2"/>
      <c r="CM13" s="21"/>
      <c r="CN13" s="2"/>
      <c r="CO13" s="2"/>
      <c r="CP13" s="2"/>
      <c r="CQ13" s="18">
        <f t="shared" si="51"/>
        <v>0</v>
      </c>
      <c r="CR13" s="49"/>
      <c r="CS13" s="2"/>
      <c r="CT13" s="21"/>
      <c r="CU13" s="2"/>
      <c r="CV13" s="2"/>
      <c r="CW13" s="2"/>
      <c r="CX13" s="18">
        <f t="shared" si="52"/>
        <v>0</v>
      </c>
      <c r="CY13" s="49"/>
      <c r="CZ13" s="2"/>
      <c r="DA13" s="21"/>
      <c r="DB13" s="2"/>
      <c r="DC13" s="2"/>
      <c r="DD13" s="2"/>
      <c r="DE13" s="18">
        <f t="shared" si="53"/>
        <v>0</v>
      </c>
      <c r="DF13" s="49"/>
      <c r="DG13" s="2"/>
      <c r="DH13" s="21"/>
      <c r="DI13" s="2"/>
      <c r="DJ13" s="2"/>
      <c r="DK13" s="2"/>
      <c r="DL13" s="18">
        <f t="shared" si="54"/>
        <v>0</v>
      </c>
      <c r="DM13" s="49"/>
      <c r="DN13" s="2"/>
      <c r="DO13" s="21"/>
      <c r="DP13" s="2"/>
      <c r="DQ13" s="2"/>
      <c r="DR13" s="2"/>
      <c r="DS13" s="18">
        <f t="shared" si="55"/>
        <v>0</v>
      </c>
      <c r="DT13" s="49"/>
      <c r="DU13" s="2"/>
      <c r="DV13" s="21"/>
      <c r="DW13" s="2"/>
      <c r="DX13" s="2"/>
      <c r="DY13" s="2"/>
      <c r="DZ13" s="18">
        <f t="shared" si="56"/>
        <v>0</v>
      </c>
      <c r="EA13" s="49"/>
      <c r="EB13" s="2"/>
      <c r="EC13" s="21"/>
      <c r="ED13" s="2"/>
      <c r="EE13" s="2"/>
      <c r="EF13" s="2"/>
      <c r="EG13" s="18">
        <f t="shared" si="57"/>
        <v>0</v>
      </c>
      <c r="EH13" s="49"/>
      <c r="EI13" s="2"/>
      <c r="EJ13" s="21"/>
      <c r="EK13" s="2"/>
      <c r="EL13" s="2"/>
      <c r="EM13" s="2"/>
      <c r="EN13" s="26">
        <f t="shared" si="17"/>
        <v>0</v>
      </c>
      <c r="EO13" s="49"/>
      <c r="EP13" s="2"/>
      <c r="EQ13" s="21"/>
      <c r="ER13" s="2"/>
      <c r="ES13" s="2"/>
      <c r="ET13" s="2"/>
      <c r="EU13" s="18">
        <f t="shared" si="58"/>
        <v>0</v>
      </c>
      <c r="EV13" s="49"/>
      <c r="EW13" s="2"/>
      <c r="EX13" s="21"/>
      <c r="EY13" s="2"/>
      <c r="EZ13" s="2"/>
      <c r="FA13" s="2"/>
      <c r="FB13" s="18">
        <f t="shared" si="59"/>
        <v>0</v>
      </c>
      <c r="FC13" s="49"/>
      <c r="FD13" s="2"/>
      <c r="FE13" s="21"/>
      <c r="FF13" s="2"/>
      <c r="FG13" s="2"/>
      <c r="FH13" s="2"/>
      <c r="FI13" s="18">
        <f t="shared" si="60"/>
        <v>0</v>
      </c>
      <c r="FJ13" s="49"/>
      <c r="FK13" s="2"/>
      <c r="FL13" s="21"/>
      <c r="FM13" s="2"/>
      <c r="FN13" s="2"/>
      <c r="FO13" s="2"/>
      <c r="FP13" s="26">
        <f t="shared" si="22"/>
        <v>0</v>
      </c>
      <c r="FQ13" s="49"/>
      <c r="FR13" s="2"/>
      <c r="FS13" s="21"/>
      <c r="FT13" s="2"/>
      <c r="FU13" s="2"/>
      <c r="FV13" s="2"/>
      <c r="FW13" s="18">
        <f t="shared" si="61"/>
        <v>0</v>
      </c>
      <c r="FX13" s="49"/>
      <c r="FY13" s="2"/>
      <c r="FZ13" s="21"/>
      <c r="GA13" s="2"/>
      <c r="GB13" s="2"/>
      <c r="GC13" s="2"/>
      <c r="GD13" s="18">
        <f t="shared" si="62"/>
        <v>0</v>
      </c>
      <c r="GE13" s="49"/>
      <c r="GF13" s="2"/>
      <c r="GG13" s="21"/>
      <c r="GH13" s="2"/>
      <c r="GI13" s="2"/>
      <c r="GJ13" s="2"/>
      <c r="GK13" s="18">
        <f t="shared" si="63"/>
        <v>0</v>
      </c>
      <c r="GL13" s="49"/>
      <c r="GM13" s="2"/>
      <c r="GN13" s="21"/>
      <c r="GO13" s="2"/>
      <c r="GP13" s="2"/>
      <c r="GQ13" s="2"/>
      <c r="GR13" s="18">
        <f t="shared" si="64"/>
        <v>0</v>
      </c>
      <c r="GS13" s="49"/>
      <c r="GT13" s="2"/>
      <c r="GU13" s="21"/>
      <c r="GV13" s="2"/>
      <c r="GW13" s="2"/>
      <c r="GX13" s="2"/>
      <c r="GY13" s="18">
        <f t="shared" si="65"/>
        <v>0</v>
      </c>
      <c r="GZ13" s="49"/>
      <c r="HA13" s="2"/>
      <c r="HB13" s="21"/>
      <c r="HC13" s="2"/>
      <c r="HD13" s="2"/>
      <c r="HE13" s="2"/>
      <c r="HF13" s="18">
        <f t="shared" si="66"/>
        <v>0</v>
      </c>
      <c r="HG13" s="49"/>
      <c r="HH13" s="2"/>
      <c r="HI13" s="21"/>
      <c r="HJ13" s="2"/>
      <c r="HK13" s="2"/>
      <c r="HL13" s="2"/>
      <c r="HM13" s="18">
        <f t="shared" si="67"/>
        <v>0</v>
      </c>
      <c r="HN13" s="49"/>
      <c r="HO13" s="2"/>
      <c r="HP13" s="21"/>
      <c r="HQ13" s="2"/>
      <c r="HR13" s="2"/>
      <c r="HS13" s="2"/>
      <c r="HT13" s="18">
        <f t="shared" si="68"/>
        <v>0</v>
      </c>
      <c r="HU13" s="49"/>
      <c r="HV13" s="2"/>
      <c r="HW13" s="21"/>
      <c r="HX13" s="2"/>
      <c r="HY13" s="2"/>
      <c r="HZ13" s="2"/>
      <c r="IA13" s="18">
        <f t="shared" si="69"/>
        <v>0</v>
      </c>
      <c r="IB13" s="49"/>
      <c r="IC13" s="2"/>
      <c r="ID13" s="21"/>
      <c r="IE13" s="2"/>
      <c r="IF13" s="2"/>
      <c r="IG13" s="2"/>
      <c r="IH13" s="18">
        <f t="shared" si="70"/>
        <v>0</v>
      </c>
      <c r="II13" s="49"/>
      <c r="IJ13" s="2"/>
      <c r="IK13" s="21"/>
      <c r="IL13" s="2"/>
      <c r="IM13" s="2"/>
      <c r="IN13" s="2"/>
      <c r="IO13" s="18">
        <f t="shared" si="71"/>
        <v>0</v>
      </c>
      <c r="IP13" s="49"/>
      <c r="IQ13" s="2"/>
      <c r="IR13" s="21"/>
      <c r="IS13" s="37"/>
    </row>
    <row r="14" spans="1:253" s="97" customFormat="1" ht="9.75" customHeight="1">
      <c r="A14" s="74"/>
      <c r="B14" s="1" t="s">
        <v>136</v>
      </c>
      <c r="C14" s="64" t="s">
        <v>155</v>
      </c>
      <c r="D14" s="30">
        <f t="shared" si="72"/>
        <v>0</v>
      </c>
      <c r="E14" s="2">
        <f>SUM(P14,W14,AD14,AK14,AR14,BF14,BM14,BT14,CH14,CO14,CV14,DC14,DJ14,DQ14,DX14,EE14)+SUM(EL14,ES14,EZ14,FG14,FN14,FU14,GB14,GI14,GP14,GW14,HD14,HK14,HR14,HY14,IF14,IM14)</f>
        <v>0</v>
      </c>
      <c r="F14" s="18">
        <f t="shared" si="34"/>
        <v>0</v>
      </c>
      <c r="G14" s="18">
        <f t="shared" si="35"/>
        <v>0</v>
      </c>
      <c r="H14" s="4">
        <f t="shared" si="36"/>
        <v>0</v>
      </c>
      <c r="I14" s="4">
        <f t="shared" si="36"/>
        <v>0</v>
      </c>
      <c r="J14" s="2">
        <f t="shared" si="37"/>
        <v>0</v>
      </c>
      <c r="K14" s="2">
        <f t="shared" si="37"/>
        <v>0</v>
      </c>
      <c r="L14" s="10">
        <f>SUM(U14,AB14,AI14,AP14,AW14,BK14,BR14,BY14,CM14,CT14,DA14,DH14,DO14,DV14,EC14,EJ14)+SUM(EQ14,EX14,FE14,FL14,FS14,FZ14,GG14,GN14,GU14,HB14,HI14,HP14,HW14,ID14,IK14,IR14)</f>
        <v>0</v>
      </c>
      <c r="M14" s="163"/>
      <c r="N14" s="2"/>
      <c r="O14" s="170"/>
      <c r="P14" s="2"/>
      <c r="Q14" s="2"/>
      <c r="R14" s="18">
        <f t="shared" si="38"/>
        <v>0</v>
      </c>
      <c r="S14" s="49"/>
      <c r="T14" s="2"/>
      <c r="U14" s="21"/>
      <c r="V14" s="9"/>
      <c r="W14" s="2"/>
      <c r="X14" s="2"/>
      <c r="Y14" s="18">
        <f t="shared" si="39"/>
        <v>0</v>
      </c>
      <c r="Z14" s="49"/>
      <c r="AA14" s="2"/>
      <c r="AB14" s="21"/>
      <c r="AC14" s="9"/>
      <c r="AD14" s="2"/>
      <c r="AE14" s="2"/>
      <c r="AF14" s="2"/>
      <c r="AG14" s="49"/>
      <c r="AH14" s="2"/>
      <c r="AI14" s="21"/>
      <c r="AJ14" s="9"/>
      <c r="AK14" s="2"/>
      <c r="AL14" s="2"/>
      <c r="AM14" s="2"/>
      <c r="AN14" s="49"/>
      <c r="AO14" s="2"/>
      <c r="AP14" s="21"/>
      <c r="AQ14" s="9"/>
      <c r="AR14" s="2"/>
      <c r="AS14" s="2"/>
      <c r="AT14" s="18">
        <f t="shared" si="40"/>
        <v>0</v>
      </c>
      <c r="AU14" s="49"/>
      <c r="AV14" s="2"/>
      <c r="AW14" s="21"/>
      <c r="AX14" s="29">
        <f t="shared" si="41"/>
        <v>0</v>
      </c>
      <c r="AY14" s="2">
        <f t="shared" si="41"/>
        <v>0</v>
      </c>
      <c r="AZ14" s="2">
        <f t="shared" si="42"/>
        <v>0</v>
      </c>
      <c r="BA14" s="2">
        <f t="shared" si="42"/>
        <v>0</v>
      </c>
      <c r="BB14" s="2">
        <f t="shared" si="43"/>
        <v>0</v>
      </c>
      <c r="BC14" s="2">
        <f t="shared" si="43"/>
        <v>0</v>
      </c>
      <c r="BD14" s="21">
        <f t="shared" si="43"/>
        <v>0</v>
      </c>
      <c r="BE14" s="9"/>
      <c r="BF14" s="2"/>
      <c r="BG14" s="2"/>
      <c r="BH14" s="18">
        <f t="shared" si="44"/>
        <v>0</v>
      </c>
      <c r="BI14" s="49"/>
      <c r="BJ14" s="2"/>
      <c r="BK14" s="21"/>
      <c r="BL14" s="9"/>
      <c r="BM14" s="2"/>
      <c r="BN14" s="2"/>
      <c r="BO14" s="18">
        <f t="shared" si="45"/>
        <v>0</v>
      </c>
      <c r="BP14" s="49"/>
      <c r="BQ14" s="2"/>
      <c r="BR14" s="21"/>
      <c r="BS14" s="9"/>
      <c r="BT14" s="2"/>
      <c r="BU14" s="2"/>
      <c r="BV14" s="18">
        <f t="shared" si="46"/>
        <v>0</v>
      </c>
      <c r="BW14" s="49"/>
      <c r="BX14" s="2"/>
      <c r="BY14" s="21"/>
      <c r="BZ14" s="29">
        <f t="shared" si="47"/>
        <v>0</v>
      </c>
      <c r="CA14" s="2">
        <f t="shared" si="47"/>
        <v>0</v>
      </c>
      <c r="CB14" s="2">
        <f t="shared" si="48"/>
        <v>0</v>
      </c>
      <c r="CC14" s="2">
        <f t="shared" si="48"/>
        <v>0</v>
      </c>
      <c r="CD14" s="2">
        <f t="shared" si="49"/>
        <v>0</v>
      </c>
      <c r="CE14" s="2">
        <f t="shared" si="49"/>
        <v>0</v>
      </c>
      <c r="CF14" s="21">
        <f t="shared" si="49"/>
        <v>0</v>
      </c>
      <c r="CG14" s="9"/>
      <c r="CH14" s="2"/>
      <c r="CI14" s="2"/>
      <c r="CJ14" s="18">
        <f t="shared" si="50"/>
        <v>0</v>
      </c>
      <c r="CK14" s="49"/>
      <c r="CL14" s="2"/>
      <c r="CM14" s="21"/>
      <c r="CN14" s="2"/>
      <c r="CO14" s="2"/>
      <c r="CP14" s="2"/>
      <c r="CQ14" s="18">
        <f t="shared" si="51"/>
        <v>0</v>
      </c>
      <c r="CR14" s="49"/>
      <c r="CS14" s="2"/>
      <c r="CT14" s="21"/>
      <c r="CU14" s="2"/>
      <c r="CV14" s="2"/>
      <c r="CW14" s="2"/>
      <c r="CX14" s="18">
        <f t="shared" si="52"/>
        <v>0</v>
      </c>
      <c r="CY14" s="49"/>
      <c r="CZ14" s="2"/>
      <c r="DA14" s="21"/>
      <c r="DB14" s="2"/>
      <c r="DC14" s="2"/>
      <c r="DD14" s="2"/>
      <c r="DE14" s="18">
        <f t="shared" si="53"/>
        <v>0</v>
      </c>
      <c r="DF14" s="49"/>
      <c r="DG14" s="2"/>
      <c r="DH14" s="21"/>
      <c r="DI14" s="2"/>
      <c r="DJ14" s="2"/>
      <c r="DK14" s="2"/>
      <c r="DL14" s="18">
        <f t="shared" si="54"/>
        <v>0</v>
      </c>
      <c r="DM14" s="49"/>
      <c r="DN14" s="2"/>
      <c r="DO14" s="21"/>
      <c r="DP14" s="2"/>
      <c r="DQ14" s="2"/>
      <c r="DR14" s="2"/>
      <c r="DS14" s="18">
        <f t="shared" si="55"/>
        <v>0</v>
      </c>
      <c r="DT14" s="49"/>
      <c r="DU14" s="2"/>
      <c r="DV14" s="21"/>
      <c r="DW14" s="2"/>
      <c r="DX14" s="2"/>
      <c r="DY14" s="2"/>
      <c r="DZ14" s="18">
        <f t="shared" si="56"/>
        <v>0</v>
      </c>
      <c r="EA14" s="49"/>
      <c r="EB14" s="2"/>
      <c r="EC14" s="21"/>
      <c r="ED14" s="2"/>
      <c r="EE14" s="2"/>
      <c r="EF14" s="2"/>
      <c r="EG14" s="18">
        <f t="shared" si="57"/>
        <v>0</v>
      </c>
      <c r="EH14" s="49"/>
      <c r="EI14" s="2"/>
      <c r="EJ14" s="21"/>
      <c r="EK14" s="2"/>
      <c r="EL14" s="2"/>
      <c r="EM14" s="2"/>
      <c r="EN14" s="26">
        <f t="shared" si="17"/>
        <v>0</v>
      </c>
      <c r="EO14" s="49"/>
      <c r="EP14" s="2"/>
      <c r="EQ14" s="21"/>
      <c r="ER14" s="2"/>
      <c r="ES14" s="2"/>
      <c r="ET14" s="2"/>
      <c r="EU14" s="18">
        <f t="shared" si="58"/>
        <v>0</v>
      </c>
      <c r="EV14" s="49"/>
      <c r="EW14" s="2"/>
      <c r="EX14" s="21"/>
      <c r="EY14" s="2"/>
      <c r="EZ14" s="2"/>
      <c r="FA14" s="2"/>
      <c r="FB14" s="18">
        <f t="shared" si="59"/>
        <v>0</v>
      </c>
      <c r="FC14" s="49"/>
      <c r="FD14" s="2"/>
      <c r="FE14" s="21"/>
      <c r="FF14" s="2"/>
      <c r="FG14" s="2"/>
      <c r="FH14" s="2"/>
      <c r="FI14" s="18">
        <f t="shared" si="60"/>
        <v>0</v>
      </c>
      <c r="FJ14" s="49"/>
      <c r="FK14" s="2"/>
      <c r="FL14" s="21"/>
      <c r="FM14" s="2"/>
      <c r="FN14" s="2"/>
      <c r="FO14" s="2"/>
      <c r="FP14" s="26">
        <f t="shared" si="22"/>
        <v>0</v>
      </c>
      <c r="FQ14" s="49"/>
      <c r="FR14" s="2"/>
      <c r="FS14" s="21"/>
      <c r="FT14" s="2"/>
      <c r="FU14" s="2"/>
      <c r="FV14" s="2"/>
      <c r="FW14" s="18">
        <f t="shared" si="61"/>
        <v>0</v>
      </c>
      <c r="FX14" s="49"/>
      <c r="FY14" s="2"/>
      <c r="FZ14" s="21"/>
      <c r="GA14" s="2"/>
      <c r="GB14" s="2"/>
      <c r="GC14" s="2"/>
      <c r="GD14" s="18">
        <f t="shared" si="62"/>
        <v>0</v>
      </c>
      <c r="GE14" s="49"/>
      <c r="GF14" s="2"/>
      <c r="GG14" s="21"/>
      <c r="GH14" s="2"/>
      <c r="GI14" s="2"/>
      <c r="GJ14" s="2"/>
      <c r="GK14" s="18">
        <f t="shared" si="63"/>
        <v>0</v>
      </c>
      <c r="GL14" s="49"/>
      <c r="GM14" s="2"/>
      <c r="GN14" s="21"/>
      <c r="GO14" s="2"/>
      <c r="GP14" s="2"/>
      <c r="GQ14" s="2"/>
      <c r="GR14" s="18">
        <f t="shared" si="64"/>
        <v>0</v>
      </c>
      <c r="GS14" s="49"/>
      <c r="GT14" s="2"/>
      <c r="GU14" s="21"/>
      <c r="GV14" s="2"/>
      <c r="GW14" s="2"/>
      <c r="GX14" s="2"/>
      <c r="GY14" s="18">
        <f t="shared" si="65"/>
        <v>0</v>
      </c>
      <c r="GZ14" s="49"/>
      <c r="HA14" s="2"/>
      <c r="HB14" s="21"/>
      <c r="HC14" s="2"/>
      <c r="HD14" s="2"/>
      <c r="HE14" s="2"/>
      <c r="HF14" s="18">
        <f t="shared" si="66"/>
        <v>0</v>
      </c>
      <c r="HG14" s="49"/>
      <c r="HH14" s="2"/>
      <c r="HI14" s="21"/>
      <c r="HJ14" s="2"/>
      <c r="HK14" s="2"/>
      <c r="HL14" s="2"/>
      <c r="HM14" s="18">
        <f t="shared" si="67"/>
        <v>0</v>
      </c>
      <c r="HN14" s="49"/>
      <c r="HO14" s="2"/>
      <c r="HP14" s="21"/>
      <c r="HQ14" s="2"/>
      <c r="HR14" s="2"/>
      <c r="HS14" s="2"/>
      <c r="HT14" s="18">
        <f t="shared" si="68"/>
        <v>0</v>
      </c>
      <c r="HU14" s="49"/>
      <c r="HV14" s="2"/>
      <c r="HW14" s="21"/>
      <c r="HX14" s="2"/>
      <c r="HY14" s="2"/>
      <c r="HZ14" s="2"/>
      <c r="IA14" s="18">
        <f t="shared" si="69"/>
        <v>0</v>
      </c>
      <c r="IB14" s="49"/>
      <c r="IC14" s="2"/>
      <c r="ID14" s="21"/>
      <c r="IE14" s="2"/>
      <c r="IF14" s="2"/>
      <c r="IG14" s="2"/>
      <c r="IH14" s="18">
        <f t="shared" si="70"/>
        <v>0</v>
      </c>
      <c r="II14" s="49"/>
      <c r="IJ14" s="2"/>
      <c r="IK14" s="21"/>
      <c r="IL14" s="2"/>
      <c r="IM14" s="2"/>
      <c r="IN14" s="2"/>
      <c r="IO14" s="18">
        <f t="shared" si="71"/>
        <v>0</v>
      </c>
      <c r="IP14" s="49"/>
      <c r="IQ14" s="2"/>
      <c r="IR14" s="21"/>
      <c r="IS14" s="37"/>
    </row>
    <row r="15" spans="1:253" s="97" customFormat="1" ht="9.75" customHeight="1">
      <c r="A15" s="74"/>
      <c r="B15" s="1" t="s">
        <v>137</v>
      </c>
      <c r="C15" s="64" t="s">
        <v>156</v>
      </c>
      <c r="D15" s="30">
        <f>SUM(M15,V15,AC15,AJ15,AQ15,BE15,BL15,BS15,CG15,CN15,CU15,DB15,DI15,DP15,DW15,ED15)+SUM(EK15,ER15,EY15,FF15,FM15,FT15,GA15,GH15,GO15,GV15,HC15,HJ15,HQ15,HX15,IE15,IL15)</f>
        <v>3686971</v>
      </c>
      <c r="E15" s="2">
        <f>SUM(P15,W15,AD15,AK15,AR15,BF15,BM15,BT15,CH15,CO15,CV15,DC15,DJ15,DQ15,DX15,EE15)+SUM(EL15,ES15,EZ15,FG15,FN15,FU15,GB15,GI15,GP15,GW15,HD15,HK15,HR15,HY15,IF15,IM15)</f>
        <v>2363638</v>
      </c>
      <c r="F15" s="18">
        <f>+N15</f>
        <v>13840</v>
      </c>
      <c r="G15" s="18">
        <f>+D15+F15</f>
        <v>3700811</v>
      </c>
      <c r="H15" s="4">
        <f>SUM(Q15,X15,AE15,AL15,AS15,BG15,BN15,BU15,CI15,CP15,CW15,DD15,DK15,DR15,DY15,EF15)+SUM(EM15,ET15,FA15,FH15,FO15,FV15,GC15,GJ15,GQ15,GX15,HE15,HL15,HS15,HZ15,IG15,IN15)</f>
        <v>4500</v>
      </c>
      <c r="I15" s="4">
        <f>+G15+H15</f>
        <v>3705311</v>
      </c>
      <c r="J15" s="2">
        <f t="shared" si="37"/>
        <v>427958</v>
      </c>
      <c r="K15" s="2">
        <f>SUM(T15,AA15,AH15,AO15,AV15,BJ15,BQ15,BX15,CL15,CS15,CZ15,DG15,DN15,DU15,EB15,EI15)+SUM(EP15,EW15,FD15,FK15,FR15,FY15,GF15,GM15,GT15,HA15,HH15,HO15,HV15,IC15,IJ15,IQ15)</f>
        <v>3277353</v>
      </c>
      <c r="L15" s="10">
        <f>SUM(U15,AB15,AI15,AP15,AW15,BK15,BR15,BY15,CM15,CT15,DA15,DH15,DO15,DV15,EC15,EJ15)+SUM(EQ15,EX15,FE15,FL15,FS15,FZ15,GG15,GN15,GU15,HB15,HI15,HP15,HW15,ID15,IK15,IR15)</f>
        <v>0</v>
      </c>
      <c r="M15" s="170">
        <v>2064452</v>
      </c>
      <c r="N15" s="2">
        <f>13840</f>
        <v>13840</v>
      </c>
      <c r="O15" s="170">
        <f>+M15+N15</f>
        <v>2078292</v>
      </c>
      <c r="P15" s="2">
        <v>801427</v>
      </c>
      <c r="Q15" s="2">
        <f>-108500</f>
        <v>-108500</v>
      </c>
      <c r="R15" s="18">
        <f t="shared" si="38"/>
        <v>1969792</v>
      </c>
      <c r="S15" s="49">
        <f>R15-T15-U15</f>
        <v>0</v>
      </c>
      <c r="T15" s="2">
        <v>1969792</v>
      </c>
      <c r="U15" s="21"/>
      <c r="V15" s="9">
        <v>4250</v>
      </c>
      <c r="W15" s="2">
        <v>15000</v>
      </c>
      <c r="X15" s="2"/>
      <c r="Y15" s="18">
        <f t="shared" si="39"/>
        <v>4250</v>
      </c>
      <c r="Z15" s="49">
        <v>4250</v>
      </c>
      <c r="AA15" s="2"/>
      <c r="AB15" s="21"/>
      <c r="AC15" s="9">
        <v>1618269</v>
      </c>
      <c r="AD15" s="2">
        <v>1544542</v>
      </c>
      <c r="AE15" s="2">
        <v>113000</v>
      </c>
      <c r="AF15" s="2">
        <f>+AC15+AE15</f>
        <v>1731269</v>
      </c>
      <c r="AG15" s="49">
        <f>AF15-AH15-AI15</f>
        <v>423708</v>
      </c>
      <c r="AH15" s="2">
        <v>1307561</v>
      </c>
      <c r="AI15" s="21"/>
      <c r="AJ15" s="9"/>
      <c r="AK15" s="2"/>
      <c r="AL15" s="2"/>
      <c r="AM15" s="2"/>
      <c r="AN15" s="49"/>
      <c r="AO15" s="2"/>
      <c r="AP15" s="21"/>
      <c r="AQ15" s="9"/>
      <c r="AR15" s="2"/>
      <c r="AS15" s="2"/>
      <c r="AT15" s="18">
        <f t="shared" si="40"/>
        <v>0</v>
      </c>
      <c r="AU15" s="49">
        <f>AT15-AV15-AW15</f>
        <v>0</v>
      </c>
      <c r="AV15" s="2"/>
      <c r="AW15" s="21"/>
      <c r="AX15" s="29">
        <f t="shared" si="41"/>
        <v>0</v>
      </c>
      <c r="AY15" s="2">
        <f t="shared" si="41"/>
        <v>2669</v>
      </c>
      <c r="AZ15" s="2">
        <f t="shared" si="42"/>
        <v>0</v>
      </c>
      <c r="BA15" s="2">
        <f t="shared" si="42"/>
        <v>0</v>
      </c>
      <c r="BB15" s="2">
        <f t="shared" si="43"/>
        <v>0</v>
      </c>
      <c r="BC15" s="2">
        <f t="shared" si="43"/>
        <v>0</v>
      </c>
      <c r="BD15" s="21">
        <f t="shared" si="43"/>
        <v>0</v>
      </c>
      <c r="BE15" s="9"/>
      <c r="BF15" s="2"/>
      <c r="BG15" s="2"/>
      <c r="BH15" s="18">
        <f t="shared" si="44"/>
        <v>0</v>
      </c>
      <c r="BI15" s="49">
        <f>BH15-BJ15-BK15</f>
        <v>0</v>
      </c>
      <c r="BJ15" s="2"/>
      <c r="BK15" s="21"/>
      <c r="BL15" s="9"/>
      <c r="BM15" s="2"/>
      <c r="BN15" s="2"/>
      <c r="BO15" s="18">
        <f t="shared" si="45"/>
        <v>0</v>
      </c>
      <c r="BP15" s="49">
        <f>BO15-BQ15-BR15</f>
        <v>0</v>
      </c>
      <c r="BQ15" s="2"/>
      <c r="BR15" s="21"/>
      <c r="BS15" s="9"/>
      <c r="BT15" s="2">
        <v>2669</v>
      </c>
      <c r="BU15" s="2"/>
      <c r="BV15" s="18">
        <f t="shared" si="46"/>
        <v>0</v>
      </c>
      <c r="BW15" s="49">
        <f>BV15-BX15-BY15</f>
        <v>0</v>
      </c>
      <c r="BX15" s="2"/>
      <c r="BY15" s="21"/>
      <c r="BZ15" s="29">
        <f t="shared" si="47"/>
        <v>0</v>
      </c>
      <c r="CA15" s="2">
        <f t="shared" si="47"/>
        <v>0</v>
      </c>
      <c r="CB15" s="2">
        <f t="shared" si="48"/>
        <v>0</v>
      </c>
      <c r="CC15" s="2">
        <f t="shared" si="48"/>
        <v>0</v>
      </c>
      <c r="CD15" s="2">
        <f t="shared" si="49"/>
        <v>0</v>
      </c>
      <c r="CE15" s="2">
        <f t="shared" si="49"/>
        <v>0</v>
      </c>
      <c r="CF15" s="21">
        <f t="shared" si="49"/>
        <v>0</v>
      </c>
      <c r="CG15" s="9"/>
      <c r="CH15" s="2"/>
      <c r="CI15" s="2"/>
      <c r="CJ15" s="18">
        <f t="shared" si="50"/>
        <v>0</v>
      </c>
      <c r="CK15" s="49">
        <f>CJ15-CL15-CM15</f>
        <v>0</v>
      </c>
      <c r="CL15" s="2"/>
      <c r="CM15" s="21"/>
      <c r="CN15" s="2"/>
      <c r="CO15" s="2"/>
      <c r="CP15" s="2"/>
      <c r="CQ15" s="18">
        <f t="shared" si="51"/>
        <v>0</v>
      </c>
      <c r="CR15" s="49">
        <f>CQ15-CS15-CT15</f>
        <v>0</v>
      </c>
      <c r="CS15" s="2"/>
      <c r="CT15" s="21"/>
      <c r="CU15" s="2"/>
      <c r="CV15" s="2"/>
      <c r="CW15" s="2"/>
      <c r="CX15" s="18">
        <f t="shared" si="52"/>
        <v>0</v>
      </c>
      <c r="CY15" s="49">
        <f>CX15-CZ15-DA15</f>
        <v>0</v>
      </c>
      <c r="CZ15" s="2"/>
      <c r="DA15" s="21"/>
      <c r="DB15" s="2"/>
      <c r="DC15" s="2"/>
      <c r="DD15" s="2"/>
      <c r="DE15" s="18">
        <f t="shared" si="53"/>
        <v>0</v>
      </c>
      <c r="DF15" s="49">
        <f>DE15-DG15-DH15</f>
        <v>0</v>
      </c>
      <c r="DG15" s="2"/>
      <c r="DH15" s="21"/>
      <c r="DI15" s="2"/>
      <c r="DJ15" s="2"/>
      <c r="DK15" s="2"/>
      <c r="DL15" s="18">
        <f t="shared" si="54"/>
        <v>0</v>
      </c>
      <c r="DM15" s="49">
        <f>DL15-DN15-DO15</f>
        <v>0</v>
      </c>
      <c r="DN15" s="2"/>
      <c r="DO15" s="21"/>
      <c r="DP15" s="2"/>
      <c r="DQ15" s="2"/>
      <c r="DR15" s="2"/>
      <c r="DS15" s="18">
        <f t="shared" si="55"/>
        <v>0</v>
      </c>
      <c r="DT15" s="49">
        <f>DS15-DU15-DV15</f>
        <v>0</v>
      </c>
      <c r="DU15" s="2"/>
      <c r="DV15" s="21"/>
      <c r="DW15" s="2"/>
      <c r="DX15" s="2"/>
      <c r="DY15" s="2"/>
      <c r="DZ15" s="18">
        <f t="shared" si="56"/>
        <v>0</v>
      </c>
      <c r="EA15" s="49">
        <f>DZ15-EB15-EC15</f>
        <v>0</v>
      </c>
      <c r="EB15" s="2"/>
      <c r="EC15" s="21"/>
      <c r="ED15" s="2"/>
      <c r="EE15" s="2"/>
      <c r="EF15" s="2"/>
      <c r="EG15" s="18">
        <f t="shared" si="57"/>
        <v>0</v>
      </c>
      <c r="EH15" s="49">
        <f>EG15-EI15-EJ15</f>
        <v>0</v>
      </c>
      <c r="EI15" s="2"/>
      <c r="EJ15" s="21"/>
      <c r="EK15" s="2"/>
      <c r="EL15" s="2"/>
      <c r="EM15" s="2"/>
      <c r="EN15" s="26">
        <f t="shared" si="17"/>
        <v>0</v>
      </c>
      <c r="EO15" s="49">
        <f>EN15-EP15-EQ15</f>
        <v>0</v>
      </c>
      <c r="EP15" s="2"/>
      <c r="EQ15" s="21"/>
      <c r="ER15" s="2"/>
      <c r="ES15" s="2"/>
      <c r="ET15" s="2"/>
      <c r="EU15" s="18">
        <f t="shared" si="58"/>
        <v>0</v>
      </c>
      <c r="EV15" s="49">
        <f>EU15-EW15-EX15</f>
        <v>0</v>
      </c>
      <c r="EW15" s="2"/>
      <c r="EX15" s="21"/>
      <c r="EY15" s="2"/>
      <c r="EZ15" s="2"/>
      <c r="FA15" s="2"/>
      <c r="FB15" s="18">
        <f t="shared" si="59"/>
        <v>0</v>
      </c>
      <c r="FC15" s="49">
        <f>FB15-FD15-FE15</f>
        <v>0</v>
      </c>
      <c r="FD15" s="2"/>
      <c r="FE15" s="21"/>
      <c r="FF15" s="2"/>
      <c r="FG15" s="2"/>
      <c r="FH15" s="2"/>
      <c r="FI15" s="18">
        <f t="shared" si="60"/>
        <v>0</v>
      </c>
      <c r="FJ15" s="49">
        <f>FI15-FK15-FL15</f>
        <v>0</v>
      </c>
      <c r="FK15" s="2"/>
      <c r="FL15" s="21"/>
      <c r="FM15" s="2"/>
      <c r="FN15" s="2"/>
      <c r="FO15" s="2"/>
      <c r="FP15" s="26">
        <f t="shared" si="22"/>
        <v>0</v>
      </c>
      <c r="FQ15" s="49">
        <f>FP15-FR15-FS15</f>
        <v>0</v>
      </c>
      <c r="FR15" s="2"/>
      <c r="FS15" s="21"/>
      <c r="FT15" s="2"/>
      <c r="FU15" s="2"/>
      <c r="FV15" s="2"/>
      <c r="FW15" s="18">
        <f t="shared" si="61"/>
        <v>0</v>
      </c>
      <c r="FX15" s="49">
        <f>FW15-FY15-FZ15</f>
        <v>0</v>
      </c>
      <c r="FY15" s="2"/>
      <c r="FZ15" s="21"/>
      <c r="GA15" s="2"/>
      <c r="GB15" s="2"/>
      <c r="GC15" s="2"/>
      <c r="GD15" s="18">
        <f t="shared" si="62"/>
        <v>0</v>
      </c>
      <c r="GE15" s="49">
        <f>GD15-GF15-GG15</f>
        <v>0</v>
      </c>
      <c r="GF15" s="2"/>
      <c r="GG15" s="21"/>
      <c r="GH15" s="2"/>
      <c r="GI15" s="2"/>
      <c r="GJ15" s="2"/>
      <c r="GK15" s="18">
        <f t="shared" si="63"/>
        <v>0</v>
      </c>
      <c r="GL15" s="49">
        <f>GK15-GM15-GN15</f>
        <v>0</v>
      </c>
      <c r="GM15" s="2"/>
      <c r="GN15" s="21"/>
      <c r="GO15" s="2"/>
      <c r="GP15" s="2"/>
      <c r="GQ15" s="2"/>
      <c r="GR15" s="18">
        <f t="shared" si="64"/>
        <v>0</v>
      </c>
      <c r="GS15" s="49">
        <f>GR15-GT15-GU15</f>
        <v>0</v>
      </c>
      <c r="GT15" s="2"/>
      <c r="GU15" s="21"/>
      <c r="GV15" s="2"/>
      <c r="GW15" s="2"/>
      <c r="GX15" s="2"/>
      <c r="GY15" s="18">
        <f t="shared" si="65"/>
        <v>0</v>
      </c>
      <c r="GZ15" s="49">
        <f>GY15-HA15-HB15</f>
        <v>0</v>
      </c>
      <c r="HA15" s="2"/>
      <c r="HB15" s="21"/>
      <c r="HC15" s="2"/>
      <c r="HD15" s="2"/>
      <c r="HE15" s="2"/>
      <c r="HF15" s="18">
        <f t="shared" si="66"/>
        <v>0</v>
      </c>
      <c r="HG15" s="49">
        <f>HF15-HH15-HI15</f>
        <v>0</v>
      </c>
      <c r="HH15" s="2"/>
      <c r="HI15" s="21"/>
      <c r="HJ15" s="2"/>
      <c r="HK15" s="2"/>
      <c r="HL15" s="2"/>
      <c r="HM15" s="18">
        <f t="shared" si="67"/>
        <v>0</v>
      </c>
      <c r="HN15" s="49">
        <f>HM15-HO15-HP15</f>
        <v>0</v>
      </c>
      <c r="HO15" s="2"/>
      <c r="HP15" s="21"/>
      <c r="HQ15" s="2"/>
      <c r="HR15" s="2"/>
      <c r="HS15" s="2"/>
      <c r="HT15" s="18">
        <f t="shared" si="68"/>
        <v>0</v>
      </c>
      <c r="HU15" s="49">
        <f>HT15-HV15-HW15</f>
        <v>0</v>
      </c>
      <c r="HV15" s="2"/>
      <c r="HW15" s="21"/>
      <c r="HX15" s="2"/>
      <c r="HY15" s="2"/>
      <c r="HZ15" s="2"/>
      <c r="IA15" s="18">
        <f t="shared" si="69"/>
        <v>0</v>
      </c>
      <c r="IB15" s="49">
        <f>IA15-IC15-ID15</f>
        <v>0</v>
      </c>
      <c r="IC15" s="2"/>
      <c r="ID15" s="21"/>
      <c r="IE15" s="2"/>
      <c r="IF15" s="2"/>
      <c r="IG15" s="2"/>
      <c r="IH15" s="18">
        <f t="shared" si="70"/>
        <v>0</v>
      </c>
      <c r="II15" s="49">
        <f>IH15-IJ15-IK15</f>
        <v>0</v>
      </c>
      <c r="IJ15" s="2"/>
      <c r="IK15" s="21"/>
      <c r="IL15" s="2"/>
      <c r="IM15" s="2"/>
      <c r="IN15" s="2"/>
      <c r="IO15" s="18">
        <f t="shared" si="71"/>
        <v>0</v>
      </c>
      <c r="IP15" s="49">
        <f>IO15-IQ15-IR15</f>
        <v>0</v>
      </c>
      <c r="IQ15" s="2"/>
      <c r="IR15" s="21"/>
      <c r="IS15" s="37"/>
    </row>
    <row r="16" spans="1:253" s="98" customFormat="1" ht="9.75" customHeight="1">
      <c r="A16" s="75" t="s">
        <v>124</v>
      </c>
      <c r="B16" s="3" t="s">
        <v>16</v>
      </c>
      <c r="C16" s="66"/>
      <c r="D16" s="30">
        <f t="shared" si="72"/>
        <v>11204007</v>
      </c>
      <c r="E16" s="4">
        <f aca="true" t="shared" si="73" ref="E16:P16">SUM(E17:E18)</f>
        <v>10905150</v>
      </c>
      <c r="F16" s="18">
        <f t="shared" si="34"/>
        <v>0</v>
      </c>
      <c r="G16" s="18">
        <f t="shared" si="35"/>
        <v>11204007</v>
      </c>
      <c r="H16" s="4">
        <f t="shared" si="73"/>
        <v>0</v>
      </c>
      <c r="I16" s="4">
        <f t="shared" si="73"/>
        <v>11204007</v>
      </c>
      <c r="J16" s="4">
        <f t="shared" si="73"/>
        <v>8611600</v>
      </c>
      <c r="K16" s="4">
        <f t="shared" si="73"/>
        <v>2585500</v>
      </c>
      <c r="L16" s="8">
        <f t="shared" si="73"/>
        <v>6907</v>
      </c>
      <c r="M16" s="164">
        <f>+M18+M17</f>
        <v>11178700</v>
      </c>
      <c r="N16" s="4"/>
      <c r="O16" s="171">
        <f t="shared" si="73"/>
        <v>11178700</v>
      </c>
      <c r="P16" s="4">
        <f t="shared" si="73"/>
        <v>10898043</v>
      </c>
      <c r="Q16" s="4">
        <f>SUM(Q17:Q18)</f>
        <v>0</v>
      </c>
      <c r="R16" s="18">
        <f t="shared" si="38"/>
        <v>11178700</v>
      </c>
      <c r="S16" s="47">
        <f>SUM(S17:S18)</f>
        <v>8593200</v>
      </c>
      <c r="T16" s="4">
        <f>SUM(T17:T18)</f>
        <v>2585500</v>
      </c>
      <c r="U16" s="20">
        <f>SUM(U17:U18)</f>
        <v>0</v>
      </c>
      <c r="V16" s="7">
        <f aca="true" t="shared" si="74" ref="V16:AA16">SUM(V17:V18)</f>
        <v>6907</v>
      </c>
      <c r="W16" s="4">
        <f t="shared" si="74"/>
        <v>7107</v>
      </c>
      <c r="X16" s="4">
        <f t="shared" si="74"/>
        <v>0</v>
      </c>
      <c r="Y16" s="18">
        <f t="shared" si="39"/>
        <v>6907</v>
      </c>
      <c r="Z16" s="47">
        <f>SUM(Z17:Z18)</f>
        <v>0</v>
      </c>
      <c r="AA16" s="4">
        <f t="shared" si="74"/>
        <v>0</v>
      </c>
      <c r="AB16" s="20">
        <f>SUM(AB17:AB18)</f>
        <v>6907</v>
      </c>
      <c r="AC16" s="7">
        <f aca="true" t="shared" si="75" ref="AC16:AH16">SUM(AC17:AC18)</f>
        <v>0</v>
      </c>
      <c r="AD16" s="4">
        <f t="shared" si="75"/>
        <v>0</v>
      </c>
      <c r="AE16" s="4">
        <f t="shared" si="75"/>
        <v>0</v>
      </c>
      <c r="AF16" s="4">
        <f t="shared" si="75"/>
        <v>0</v>
      </c>
      <c r="AG16" s="47">
        <f>SUM(AG17:AG18)</f>
        <v>0</v>
      </c>
      <c r="AH16" s="4">
        <f t="shared" si="75"/>
        <v>0</v>
      </c>
      <c r="AI16" s="20">
        <f>SUM(AI17:AI18)</f>
        <v>0</v>
      </c>
      <c r="AJ16" s="7"/>
      <c r="AK16" s="4"/>
      <c r="AL16" s="4"/>
      <c r="AM16" s="4"/>
      <c r="AN16" s="47"/>
      <c r="AO16" s="4"/>
      <c r="AP16" s="20"/>
      <c r="AQ16" s="7">
        <f aca="true" t="shared" si="76" ref="AQ16:AV16">SUM(AQ17:AQ18)</f>
        <v>18400</v>
      </c>
      <c r="AR16" s="4">
        <f t="shared" si="76"/>
        <v>0</v>
      </c>
      <c r="AS16" s="4">
        <f t="shared" si="76"/>
        <v>0</v>
      </c>
      <c r="AT16" s="18">
        <f t="shared" si="40"/>
        <v>18400</v>
      </c>
      <c r="AU16" s="47">
        <f>SUM(AU17:AU18)</f>
        <v>18400</v>
      </c>
      <c r="AV16" s="4">
        <f t="shared" si="76"/>
        <v>0</v>
      </c>
      <c r="AW16" s="20">
        <f>SUM(AW17:AW18)</f>
        <v>0</v>
      </c>
      <c r="AX16" s="30">
        <f aca="true" t="shared" si="77" ref="AX16:BJ16">SUM(AX17:AX18)</f>
        <v>0</v>
      </c>
      <c r="AY16" s="4">
        <f t="shared" si="77"/>
        <v>0</v>
      </c>
      <c r="AZ16" s="4">
        <f>SUM(AZ17:AZ18)</f>
        <v>0</v>
      </c>
      <c r="BA16" s="4">
        <f>SUM(BA17:BA18)</f>
        <v>0</v>
      </c>
      <c r="BB16" s="4">
        <f>SUM(BB17:BB18)</f>
        <v>0</v>
      </c>
      <c r="BC16" s="4">
        <f>SUM(BC17:BC18)</f>
        <v>0</v>
      </c>
      <c r="BD16" s="20">
        <f t="shared" si="77"/>
        <v>0</v>
      </c>
      <c r="BE16" s="7">
        <f t="shared" si="77"/>
        <v>0</v>
      </c>
      <c r="BF16" s="4">
        <f t="shared" si="77"/>
        <v>0</v>
      </c>
      <c r="BG16" s="4">
        <f t="shared" si="77"/>
        <v>0</v>
      </c>
      <c r="BH16" s="18">
        <f t="shared" si="44"/>
        <v>0</v>
      </c>
      <c r="BI16" s="47">
        <f>SUM(BI17:BI18)</f>
        <v>0</v>
      </c>
      <c r="BJ16" s="4">
        <f t="shared" si="77"/>
        <v>0</v>
      </c>
      <c r="BK16" s="20">
        <f>SUM(BK17:BK18)</f>
        <v>0</v>
      </c>
      <c r="BL16" s="7">
        <f aca="true" t="shared" si="78" ref="BL16:BQ16">SUM(BL17:BL18)</f>
        <v>0</v>
      </c>
      <c r="BM16" s="4">
        <f t="shared" si="78"/>
        <v>0</v>
      </c>
      <c r="BN16" s="4">
        <f t="shared" si="78"/>
        <v>0</v>
      </c>
      <c r="BO16" s="18">
        <f t="shared" si="45"/>
        <v>0</v>
      </c>
      <c r="BP16" s="47">
        <f>SUM(BP17:BP18)</f>
        <v>0</v>
      </c>
      <c r="BQ16" s="4">
        <f t="shared" si="78"/>
        <v>0</v>
      </c>
      <c r="BR16" s="20">
        <f>SUM(BR17:BR18)</f>
        <v>0</v>
      </c>
      <c r="BS16" s="7">
        <f aca="true" t="shared" si="79" ref="BS16:BX16">SUM(BS17:BS18)</f>
        <v>0</v>
      </c>
      <c r="BT16" s="4">
        <f t="shared" si="79"/>
        <v>0</v>
      </c>
      <c r="BU16" s="4">
        <f t="shared" si="79"/>
        <v>0</v>
      </c>
      <c r="BV16" s="18">
        <f t="shared" si="46"/>
        <v>0</v>
      </c>
      <c r="BW16" s="47">
        <f>SUM(BW17:BW18)</f>
        <v>0</v>
      </c>
      <c r="BX16" s="4">
        <f t="shared" si="79"/>
        <v>0</v>
      </c>
      <c r="BY16" s="20">
        <f aca="true" t="shared" si="80" ref="BY16:CF16">SUM(BY17:BY18)</f>
        <v>0</v>
      </c>
      <c r="BZ16" s="7">
        <f t="shared" si="80"/>
        <v>0</v>
      </c>
      <c r="CA16" s="4">
        <f t="shared" si="80"/>
        <v>0</v>
      </c>
      <c r="CB16" s="4">
        <f t="shared" si="80"/>
        <v>0</v>
      </c>
      <c r="CC16" s="4">
        <f t="shared" si="80"/>
        <v>0</v>
      </c>
      <c r="CD16" s="4">
        <f t="shared" si="80"/>
        <v>0</v>
      </c>
      <c r="CE16" s="4">
        <f t="shared" si="80"/>
        <v>0</v>
      </c>
      <c r="CF16" s="8">
        <f t="shared" si="80"/>
        <v>0</v>
      </c>
      <c r="CG16" s="7">
        <f aca="true" t="shared" si="81" ref="CG16:CL16">SUM(CG17:CG18)</f>
        <v>0</v>
      </c>
      <c r="CH16" s="4">
        <f t="shared" si="81"/>
        <v>0</v>
      </c>
      <c r="CI16" s="4">
        <f t="shared" si="81"/>
        <v>0</v>
      </c>
      <c r="CJ16" s="18">
        <f t="shared" si="50"/>
        <v>0</v>
      </c>
      <c r="CK16" s="47">
        <f>SUM(CK17:CK18)</f>
        <v>0</v>
      </c>
      <c r="CL16" s="4">
        <f t="shared" si="81"/>
        <v>0</v>
      </c>
      <c r="CM16" s="20">
        <f aca="true" t="shared" si="82" ref="CM16:CT16">SUM(CM17:CM18)</f>
        <v>0</v>
      </c>
      <c r="CN16" s="4">
        <f t="shared" si="82"/>
        <v>0</v>
      </c>
      <c r="CO16" s="4">
        <f t="shared" si="82"/>
        <v>0</v>
      </c>
      <c r="CP16" s="4">
        <f t="shared" si="82"/>
        <v>0</v>
      </c>
      <c r="CQ16" s="18">
        <f t="shared" si="51"/>
        <v>0</v>
      </c>
      <c r="CR16" s="47">
        <f>SUM(CR17:CR18)</f>
        <v>0</v>
      </c>
      <c r="CS16" s="4">
        <f t="shared" si="82"/>
        <v>0</v>
      </c>
      <c r="CT16" s="20">
        <f t="shared" si="82"/>
        <v>0</v>
      </c>
      <c r="CU16" s="4">
        <f aca="true" t="shared" si="83" ref="CU16:CZ16">SUM(CU17:CU18)</f>
        <v>0</v>
      </c>
      <c r="CV16" s="4">
        <f t="shared" si="83"/>
        <v>0</v>
      </c>
      <c r="CW16" s="4">
        <f t="shared" si="83"/>
        <v>0</v>
      </c>
      <c r="CX16" s="18">
        <f t="shared" si="52"/>
        <v>0</v>
      </c>
      <c r="CY16" s="47">
        <f>SUM(CY17:CY18)</f>
        <v>0</v>
      </c>
      <c r="CZ16" s="4">
        <f t="shared" si="83"/>
        <v>0</v>
      </c>
      <c r="DA16" s="20">
        <f>SUM(DA17:DA18)</f>
        <v>0</v>
      </c>
      <c r="DB16" s="4">
        <f aca="true" t="shared" si="84" ref="DB16:DG16">SUM(DB17:DB18)</f>
        <v>0</v>
      </c>
      <c r="DC16" s="4">
        <f t="shared" si="84"/>
        <v>0</v>
      </c>
      <c r="DD16" s="4">
        <f t="shared" si="84"/>
        <v>0</v>
      </c>
      <c r="DE16" s="18">
        <f t="shared" si="53"/>
        <v>0</v>
      </c>
      <c r="DF16" s="47">
        <f>SUM(DF17:DF18)</f>
        <v>0</v>
      </c>
      <c r="DG16" s="4">
        <f t="shared" si="84"/>
        <v>0</v>
      </c>
      <c r="DH16" s="20">
        <f aca="true" t="shared" si="85" ref="DH16:DO16">SUM(DH17:DH18)</f>
        <v>0</v>
      </c>
      <c r="DI16" s="4">
        <f t="shared" si="85"/>
        <v>0</v>
      </c>
      <c r="DJ16" s="4">
        <f t="shared" si="85"/>
        <v>0</v>
      </c>
      <c r="DK16" s="4">
        <f t="shared" si="85"/>
        <v>0</v>
      </c>
      <c r="DL16" s="18">
        <f t="shared" si="54"/>
        <v>0</v>
      </c>
      <c r="DM16" s="47">
        <f>SUM(DM17:DM18)</f>
        <v>0</v>
      </c>
      <c r="DN16" s="4">
        <f t="shared" si="85"/>
        <v>0</v>
      </c>
      <c r="DO16" s="20">
        <f t="shared" si="85"/>
        <v>0</v>
      </c>
      <c r="DP16" s="4">
        <f aca="true" t="shared" si="86" ref="DP16:DU16">SUM(DP17:DP18)</f>
        <v>0</v>
      </c>
      <c r="DQ16" s="4">
        <f t="shared" si="86"/>
        <v>0</v>
      </c>
      <c r="DR16" s="4">
        <f t="shared" si="86"/>
        <v>0</v>
      </c>
      <c r="DS16" s="18">
        <f t="shared" si="55"/>
        <v>0</v>
      </c>
      <c r="DT16" s="47">
        <f>SUM(DT17:DT18)</f>
        <v>0</v>
      </c>
      <c r="DU16" s="4">
        <f t="shared" si="86"/>
        <v>0</v>
      </c>
      <c r="DV16" s="20">
        <f>SUM(DV17:DV18)</f>
        <v>0</v>
      </c>
      <c r="DW16" s="4">
        <f aca="true" t="shared" si="87" ref="DW16:EB16">SUM(DW17:DW18)</f>
        <v>0</v>
      </c>
      <c r="DX16" s="4">
        <f t="shared" si="87"/>
        <v>0</v>
      </c>
      <c r="DY16" s="4">
        <f t="shared" si="87"/>
        <v>0</v>
      </c>
      <c r="DZ16" s="18">
        <f t="shared" si="56"/>
        <v>0</v>
      </c>
      <c r="EA16" s="47">
        <f>SUM(EA17:EA18)</f>
        <v>0</v>
      </c>
      <c r="EB16" s="4">
        <f t="shared" si="87"/>
        <v>0</v>
      </c>
      <c r="EC16" s="20">
        <f>SUM(EC17:EC18)</f>
        <v>0</v>
      </c>
      <c r="ED16" s="4">
        <f aca="true" t="shared" si="88" ref="ED16:EI16">SUM(ED17:ED18)</f>
        <v>0</v>
      </c>
      <c r="EE16" s="4">
        <f t="shared" si="88"/>
        <v>0</v>
      </c>
      <c r="EF16" s="4">
        <f t="shared" si="88"/>
        <v>0</v>
      </c>
      <c r="EG16" s="18">
        <f t="shared" si="57"/>
        <v>0</v>
      </c>
      <c r="EH16" s="47">
        <f>SUM(EH17:EH18)</f>
        <v>0</v>
      </c>
      <c r="EI16" s="4">
        <f t="shared" si="88"/>
        <v>0</v>
      </c>
      <c r="EJ16" s="20">
        <f>SUM(EJ17:EJ18)</f>
        <v>0</v>
      </c>
      <c r="EK16" s="4">
        <f aca="true" t="shared" si="89" ref="EK16:EP16">SUM(EK17:EK18)</f>
        <v>0</v>
      </c>
      <c r="EL16" s="4">
        <f t="shared" si="89"/>
        <v>0</v>
      </c>
      <c r="EM16" s="4">
        <f t="shared" si="89"/>
        <v>0</v>
      </c>
      <c r="EN16" s="26">
        <f t="shared" si="17"/>
        <v>0</v>
      </c>
      <c r="EO16" s="47">
        <f>SUM(EO17:EO18)</f>
        <v>0</v>
      </c>
      <c r="EP16" s="4">
        <f t="shared" si="89"/>
        <v>0</v>
      </c>
      <c r="EQ16" s="20">
        <f>SUM(EQ17:EQ18)</f>
        <v>0</v>
      </c>
      <c r="ER16" s="4">
        <f aca="true" t="shared" si="90" ref="ER16:EW16">SUM(ER17:ER18)</f>
        <v>0</v>
      </c>
      <c r="ES16" s="4">
        <f t="shared" si="90"/>
        <v>0</v>
      </c>
      <c r="ET16" s="4">
        <f t="shared" si="90"/>
        <v>0</v>
      </c>
      <c r="EU16" s="18">
        <f t="shared" si="58"/>
        <v>0</v>
      </c>
      <c r="EV16" s="47">
        <f>SUM(EV17:EV18)</f>
        <v>0</v>
      </c>
      <c r="EW16" s="4">
        <f t="shared" si="90"/>
        <v>0</v>
      </c>
      <c r="EX16" s="20">
        <f>SUM(EX17:EX18)</f>
        <v>0</v>
      </c>
      <c r="EY16" s="4">
        <f aca="true" t="shared" si="91" ref="EY16:FD16">SUM(EY17:EY18)</f>
        <v>0</v>
      </c>
      <c r="EZ16" s="4">
        <f t="shared" si="91"/>
        <v>0</v>
      </c>
      <c r="FA16" s="4">
        <f t="shared" si="91"/>
        <v>0</v>
      </c>
      <c r="FB16" s="18">
        <f t="shared" si="59"/>
        <v>0</v>
      </c>
      <c r="FC16" s="47">
        <f>SUM(FC17:FC18)</f>
        <v>0</v>
      </c>
      <c r="FD16" s="4">
        <f t="shared" si="91"/>
        <v>0</v>
      </c>
      <c r="FE16" s="20">
        <f>SUM(FE17:FE18)</f>
        <v>0</v>
      </c>
      <c r="FF16" s="4">
        <f aca="true" t="shared" si="92" ref="FF16:FK16">SUM(FF17:FF18)</f>
        <v>0</v>
      </c>
      <c r="FG16" s="4">
        <f t="shared" si="92"/>
        <v>0</v>
      </c>
      <c r="FH16" s="4">
        <f t="shared" si="92"/>
        <v>0</v>
      </c>
      <c r="FI16" s="18">
        <f t="shared" si="60"/>
        <v>0</v>
      </c>
      <c r="FJ16" s="47">
        <f>SUM(FJ17:FJ18)</f>
        <v>0</v>
      </c>
      <c r="FK16" s="4">
        <f t="shared" si="92"/>
        <v>0</v>
      </c>
      <c r="FL16" s="20">
        <f>SUM(FL17:FL18)</f>
        <v>0</v>
      </c>
      <c r="FM16" s="4">
        <f aca="true" t="shared" si="93" ref="FM16:FR16">SUM(FM17:FM18)</f>
        <v>0</v>
      </c>
      <c r="FN16" s="4">
        <f t="shared" si="93"/>
        <v>0</v>
      </c>
      <c r="FO16" s="4">
        <f t="shared" si="93"/>
        <v>0</v>
      </c>
      <c r="FP16" s="26">
        <f t="shared" si="22"/>
        <v>0</v>
      </c>
      <c r="FQ16" s="47">
        <f>SUM(FQ17:FQ18)</f>
        <v>0</v>
      </c>
      <c r="FR16" s="4">
        <f t="shared" si="93"/>
        <v>0</v>
      </c>
      <c r="FS16" s="20">
        <f>SUM(FS17:FS18)</f>
        <v>0</v>
      </c>
      <c r="FT16" s="4">
        <f aca="true" t="shared" si="94" ref="FT16:FY16">SUM(FT17:FT18)</f>
        <v>0</v>
      </c>
      <c r="FU16" s="4">
        <f t="shared" si="94"/>
        <v>0</v>
      </c>
      <c r="FV16" s="4">
        <f t="shared" si="94"/>
        <v>0</v>
      </c>
      <c r="FW16" s="18">
        <f t="shared" si="61"/>
        <v>0</v>
      </c>
      <c r="FX16" s="47">
        <f>SUM(FX17:FX18)</f>
        <v>0</v>
      </c>
      <c r="FY16" s="4">
        <f t="shared" si="94"/>
        <v>0</v>
      </c>
      <c r="FZ16" s="20">
        <f>SUM(FZ17:FZ18)</f>
        <v>0</v>
      </c>
      <c r="GA16" s="4">
        <f>SUM(GA17:GA18)</f>
        <v>0</v>
      </c>
      <c r="GB16" s="4">
        <f aca="true" t="shared" si="95" ref="GB16:GG16">SUM(GB17:GB18)</f>
        <v>0</v>
      </c>
      <c r="GC16" s="4">
        <f t="shared" si="95"/>
        <v>0</v>
      </c>
      <c r="GD16" s="18">
        <f t="shared" si="62"/>
        <v>0</v>
      </c>
      <c r="GE16" s="47">
        <f>SUM(GE17:GE18)</f>
        <v>0</v>
      </c>
      <c r="GF16" s="4">
        <f t="shared" si="95"/>
        <v>0</v>
      </c>
      <c r="GG16" s="20">
        <f t="shared" si="95"/>
        <v>0</v>
      </c>
      <c r="GH16" s="4">
        <f aca="true" t="shared" si="96" ref="GH16:GM16">SUM(GH17:GH18)</f>
        <v>0</v>
      </c>
      <c r="GI16" s="4">
        <f t="shared" si="96"/>
        <v>0</v>
      </c>
      <c r="GJ16" s="4">
        <f t="shared" si="96"/>
        <v>0</v>
      </c>
      <c r="GK16" s="18">
        <f t="shared" si="63"/>
        <v>0</v>
      </c>
      <c r="GL16" s="47">
        <f>SUM(GL17:GL18)</f>
        <v>0</v>
      </c>
      <c r="GM16" s="4">
        <f t="shared" si="96"/>
        <v>0</v>
      </c>
      <c r="GN16" s="20">
        <f>SUM(GN17:GN18)</f>
        <v>0</v>
      </c>
      <c r="GO16" s="4">
        <f aca="true" t="shared" si="97" ref="GO16:GT16">SUM(GO17:GO18)</f>
        <v>0</v>
      </c>
      <c r="GP16" s="4">
        <f t="shared" si="97"/>
        <v>0</v>
      </c>
      <c r="GQ16" s="4">
        <f t="shared" si="97"/>
        <v>0</v>
      </c>
      <c r="GR16" s="18">
        <f t="shared" si="64"/>
        <v>0</v>
      </c>
      <c r="GS16" s="47">
        <f>SUM(GS17:GS18)</f>
        <v>0</v>
      </c>
      <c r="GT16" s="4">
        <f t="shared" si="97"/>
        <v>0</v>
      </c>
      <c r="GU16" s="20">
        <f>SUM(GU17:GU18)</f>
        <v>0</v>
      </c>
      <c r="GV16" s="4">
        <f aca="true" t="shared" si="98" ref="GV16:HA16">SUM(GV17:GV18)</f>
        <v>0</v>
      </c>
      <c r="GW16" s="4">
        <f t="shared" si="98"/>
        <v>0</v>
      </c>
      <c r="GX16" s="4">
        <f t="shared" si="98"/>
        <v>0</v>
      </c>
      <c r="GY16" s="18">
        <f t="shared" si="65"/>
        <v>0</v>
      </c>
      <c r="GZ16" s="47">
        <f>SUM(GZ17:GZ18)</f>
        <v>0</v>
      </c>
      <c r="HA16" s="4">
        <f t="shared" si="98"/>
        <v>0</v>
      </c>
      <c r="HB16" s="20">
        <f>SUM(HB17:HB18)</f>
        <v>0</v>
      </c>
      <c r="HC16" s="4">
        <f aca="true" t="shared" si="99" ref="HC16:HH16">SUM(HC17:HC18)</f>
        <v>0</v>
      </c>
      <c r="HD16" s="4">
        <f t="shared" si="99"/>
        <v>0</v>
      </c>
      <c r="HE16" s="4">
        <f t="shared" si="99"/>
        <v>0</v>
      </c>
      <c r="HF16" s="18">
        <f t="shared" si="66"/>
        <v>0</v>
      </c>
      <c r="HG16" s="47">
        <f>SUM(HG17:HG18)</f>
        <v>0</v>
      </c>
      <c r="HH16" s="4">
        <f t="shared" si="99"/>
        <v>0</v>
      </c>
      <c r="HI16" s="20">
        <f>SUM(HI17:HI18)</f>
        <v>0</v>
      </c>
      <c r="HJ16" s="4">
        <f aca="true" t="shared" si="100" ref="HJ16:HO16">SUM(HJ17:HJ18)</f>
        <v>0</v>
      </c>
      <c r="HK16" s="4">
        <f t="shared" si="100"/>
        <v>0</v>
      </c>
      <c r="HL16" s="4">
        <f t="shared" si="100"/>
        <v>0</v>
      </c>
      <c r="HM16" s="18">
        <f t="shared" si="67"/>
        <v>0</v>
      </c>
      <c r="HN16" s="47">
        <f>SUM(HN17:HN18)</f>
        <v>0</v>
      </c>
      <c r="HO16" s="4">
        <f t="shared" si="100"/>
        <v>0</v>
      </c>
      <c r="HP16" s="20">
        <f>SUM(HP17:HP18)</f>
        <v>0</v>
      </c>
      <c r="HQ16" s="4">
        <f aca="true" t="shared" si="101" ref="HQ16:HV16">SUM(HQ17:HQ18)</f>
        <v>0</v>
      </c>
      <c r="HR16" s="4">
        <f t="shared" si="101"/>
        <v>0</v>
      </c>
      <c r="HS16" s="4">
        <f t="shared" si="101"/>
        <v>0</v>
      </c>
      <c r="HT16" s="18">
        <f t="shared" si="68"/>
        <v>0</v>
      </c>
      <c r="HU16" s="47">
        <f>SUM(HU17:HU18)</f>
        <v>0</v>
      </c>
      <c r="HV16" s="4">
        <f t="shared" si="101"/>
        <v>0</v>
      </c>
      <c r="HW16" s="20">
        <f>SUM(HW17:HW18)</f>
        <v>0</v>
      </c>
      <c r="HX16" s="4">
        <f aca="true" t="shared" si="102" ref="HX16:IC16">SUM(HX17:HX18)</f>
        <v>0</v>
      </c>
      <c r="HY16" s="4">
        <f t="shared" si="102"/>
        <v>0</v>
      </c>
      <c r="HZ16" s="4">
        <f t="shared" si="102"/>
        <v>0</v>
      </c>
      <c r="IA16" s="18">
        <f t="shared" si="69"/>
        <v>0</v>
      </c>
      <c r="IB16" s="47">
        <f>SUM(IB17:IB18)</f>
        <v>0</v>
      </c>
      <c r="IC16" s="4">
        <f t="shared" si="102"/>
        <v>0</v>
      </c>
      <c r="ID16" s="20">
        <f>SUM(ID17:ID18)</f>
        <v>0</v>
      </c>
      <c r="IE16" s="4">
        <f aca="true" t="shared" si="103" ref="IE16:IJ16">SUM(IE17:IE18)</f>
        <v>0</v>
      </c>
      <c r="IF16" s="4">
        <f t="shared" si="103"/>
        <v>0</v>
      </c>
      <c r="IG16" s="4">
        <f t="shared" si="103"/>
        <v>0</v>
      </c>
      <c r="IH16" s="18">
        <f t="shared" si="70"/>
        <v>0</v>
      </c>
      <c r="II16" s="47">
        <f>SUM(II17:II18)</f>
        <v>0</v>
      </c>
      <c r="IJ16" s="4">
        <f t="shared" si="103"/>
        <v>0</v>
      </c>
      <c r="IK16" s="20">
        <f>SUM(IK17:IK18)</f>
        <v>0</v>
      </c>
      <c r="IL16" s="4">
        <f aca="true" t="shared" si="104" ref="IL16:IQ16">SUM(IL17:IL18)</f>
        <v>0</v>
      </c>
      <c r="IM16" s="4">
        <f t="shared" si="104"/>
        <v>0</v>
      </c>
      <c r="IN16" s="4">
        <f t="shared" si="104"/>
        <v>0</v>
      </c>
      <c r="IO16" s="18">
        <f t="shared" si="71"/>
        <v>0</v>
      </c>
      <c r="IP16" s="47">
        <f>SUM(IP17:IP18)</f>
        <v>0</v>
      </c>
      <c r="IQ16" s="4">
        <f t="shared" si="104"/>
        <v>0</v>
      </c>
      <c r="IR16" s="20">
        <f>SUM(IR17:IR18)</f>
        <v>0</v>
      </c>
      <c r="IS16" s="38"/>
    </row>
    <row r="17" spans="1:253" s="97" customFormat="1" ht="9.75" customHeight="1">
      <c r="A17" s="74"/>
      <c r="B17" s="1" t="s">
        <v>134</v>
      </c>
      <c r="C17" s="64" t="s">
        <v>28</v>
      </c>
      <c r="D17" s="29">
        <f t="shared" si="72"/>
        <v>10670000</v>
      </c>
      <c r="E17" s="2">
        <f>SUM(P17,W17,AD17,AK17,AR17,BF17,BM17,BT17,CH17,CO17,CV17,DC17,DJ17,DQ17,DX17,EE17)+SUM(EL17,ES17,EZ17,FG17,FN17,FU17,GB17,GI17,GP17,GW17,HD17,HK17,HR17,HY17,IF17,IM17)</f>
        <v>10622693</v>
      </c>
      <c r="F17" s="210">
        <f t="shared" si="34"/>
        <v>0</v>
      </c>
      <c r="G17" s="210">
        <f t="shared" si="35"/>
        <v>10670000</v>
      </c>
      <c r="H17" s="2">
        <f aca="true" t="shared" si="105" ref="H17:I19">SUM(Q17,X17,AE17,AL17,AS17,BG17,BN17,BU17,CI17,CP17,CW17,DD17,DK17,DR17,DY17,EF17)+SUM(EM17,ET17,FA17,FH17,FO17,FV17,GC17,GJ17,GQ17,GX17,HE17,HL17,HS17,HZ17,IG17,IN17)</f>
        <v>0</v>
      </c>
      <c r="I17" s="2">
        <f t="shared" si="105"/>
        <v>10670000</v>
      </c>
      <c r="J17" s="2">
        <f aca="true" t="shared" si="106" ref="J17:K19">SUM(S17,Z17,AG17,AN17,AU17,BI17,BP17,BW17,CK17,CR17,CY17,DF17,DM17,DT17,EA17,EH17)+SUM(EO17,EV17,FC17,FJ17,FQ17,FX17,GE17,GL17,GS17,GZ17,HG17,HN17,HU17,IB17,II17,IP17)</f>
        <v>8085000</v>
      </c>
      <c r="K17" s="2">
        <f t="shared" si="106"/>
        <v>2585000</v>
      </c>
      <c r="L17" s="10">
        <f>SUM(U17,AB17,AI17,AP17,AW17,BK17,BR17,BY17,CM17,CT17,DA17,DH17,DO17,DV17,EC17,EJ17)+SUM(EQ17,EX17,FE17,FL17,FS17,FZ17,GG17,GN17,GU17,HB17,HI17,HP17,HW17,ID17,IK17,IR17)</f>
        <v>0</v>
      </c>
      <c r="M17" s="163">
        <v>10670000</v>
      </c>
      <c r="N17" s="2"/>
      <c r="O17" s="170">
        <f>8220000+2450000</f>
        <v>10670000</v>
      </c>
      <c r="P17" s="2">
        <f>7752693+320000+2280000+130000+140000</f>
        <v>10622693</v>
      </c>
      <c r="Q17" s="2"/>
      <c r="R17" s="210">
        <f t="shared" si="38"/>
        <v>10670000</v>
      </c>
      <c r="S17" s="49">
        <f>R17-T17-U17</f>
        <v>8085000</v>
      </c>
      <c r="T17" s="2">
        <f>2450000+135000</f>
        <v>2585000</v>
      </c>
      <c r="U17" s="21"/>
      <c r="V17" s="9"/>
      <c r="W17" s="2"/>
      <c r="X17" s="2"/>
      <c r="Y17" s="18">
        <f t="shared" si="39"/>
        <v>0</v>
      </c>
      <c r="Z17" s="49">
        <f>Y17-AA17-AB17</f>
        <v>0</v>
      </c>
      <c r="AA17" s="2"/>
      <c r="AB17" s="21"/>
      <c r="AC17" s="9"/>
      <c r="AD17" s="2"/>
      <c r="AE17" s="2"/>
      <c r="AF17" s="2">
        <f>AD17+AE17</f>
        <v>0</v>
      </c>
      <c r="AG17" s="49">
        <f>AF17-AH17-AI17</f>
        <v>0</v>
      </c>
      <c r="AH17" s="2"/>
      <c r="AI17" s="21"/>
      <c r="AJ17" s="9"/>
      <c r="AK17" s="2"/>
      <c r="AL17" s="2"/>
      <c r="AM17" s="2"/>
      <c r="AN17" s="49"/>
      <c r="AO17" s="2"/>
      <c r="AP17" s="21"/>
      <c r="AQ17" s="9"/>
      <c r="AR17" s="2"/>
      <c r="AS17" s="2"/>
      <c r="AT17" s="18">
        <f t="shared" si="40"/>
        <v>0</v>
      </c>
      <c r="AU17" s="49">
        <f>AT17-AV17-AW17</f>
        <v>0</v>
      </c>
      <c r="AV17" s="2"/>
      <c r="AW17" s="21"/>
      <c r="AX17" s="29">
        <f aca="true" t="shared" si="107" ref="AX17:AY19">SUM(BL17,BS17,BE17)</f>
        <v>0</v>
      </c>
      <c r="AY17" s="2">
        <f t="shared" si="107"/>
        <v>0</v>
      </c>
      <c r="AZ17" s="2">
        <f aca="true" t="shared" si="108" ref="AZ17:BA19">SUM(BN17,BU17,BG17)</f>
        <v>0</v>
      </c>
      <c r="BA17" s="2">
        <f t="shared" si="108"/>
        <v>0</v>
      </c>
      <c r="BB17" s="2">
        <f aca="true" t="shared" si="109" ref="BB17:BD19">SUM(BP17,BW17,BI17)</f>
        <v>0</v>
      </c>
      <c r="BC17" s="2">
        <f t="shared" si="109"/>
        <v>0</v>
      </c>
      <c r="BD17" s="21">
        <f t="shared" si="109"/>
        <v>0</v>
      </c>
      <c r="BE17" s="9"/>
      <c r="BF17" s="2"/>
      <c r="BG17" s="2"/>
      <c r="BH17" s="18">
        <f t="shared" si="44"/>
        <v>0</v>
      </c>
      <c r="BI17" s="49">
        <f>BH17-BJ17-BK17</f>
        <v>0</v>
      </c>
      <c r="BJ17" s="2"/>
      <c r="BK17" s="21"/>
      <c r="BL17" s="9"/>
      <c r="BM17" s="2"/>
      <c r="BN17" s="2"/>
      <c r="BO17" s="18">
        <f t="shared" si="45"/>
        <v>0</v>
      </c>
      <c r="BP17" s="49">
        <f>BO17-BQ17-BR17</f>
        <v>0</v>
      </c>
      <c r="BQ17" s="2"/>
      <c r="BR17" s="21"/>
      <c r="BS17" s="9"/>
      <c r="BT17" s="2"/>
      <c r="BU17" s="2"/>
      <c r="BV17" s="18">
        <f t="shared" si="46"/>
        <v>0</v>
      </c>
      <c r="BW17" s="49">
        <f>BV17-BX17-BY17</f>
        <v>0</v>
      </c>
      <c r="BX17" s="2"/>
      <c r="BY17" s="21"/>
      <c r="BZ17" s="29">
        <f aca="true" t="shared" si="110" ref="BZ17:CA19">SUM(CG17,CN17,CU17,DB17,DI17,DP17,DW17,ED17,EK17,ER17,EY17,FF17,FM17,FT17,GA17,GH17,GO17,GV17,HC17,HJ17,HQ17,HX17,IE17,IL17)</f>
        <v>0</v>
      </c>
      <c r="CA17" s="2">
        <f t="shared" si="110"/>
        <v>0</v>
      </c>
      <c r="CB17" s="2">
        <f aca="true" t="shared" si="111" ref="CB17:CC19">SUM(CI17,CP17,CW17,DD17,DK17,DR17,DY17,EF17,EM17,ET17,FA17,FH17,FO17,FV17,GC17,GJ17,GQ17,GX17,HE17,HL17,HS17,HZ17,IG17,IN17)</f>
        <v>0</v>
      </c>
      <c r="CC17" s="2">
        <f t="shared" si="111"/>
        <v>0</v>
      </c>
      <c r="CD17" s="2">
        <f aca="true" t="shared" si="112" ref="CD17:CF19">SUM(CK17,CR17,CY17,DF17,DM17,DT17,EA17,EH17,EO17,EV17,FC17,FJ17,FQ17,FX17,GE17,GL17,GS17,GZ17,HG17,HN17,HU17,IB17,II17,IP17)</f>
        <v>0</v>
      </c>
      <c r="CE17" s="2">
        <f t="shared" si="112"/>
        <v>0</v>
      </c>
      <c r="CF17" s="21">
        <f t="shared" si="112"/>
        <v>0</v>
      </c>
      <c r="CG17" s="9"/>
      <c r="CH17" s="2"/>
      <c r="CI17" s="2"/>
      <c r="CJ17" s="18">
        <f t="shared" si="50"/>
        <v>0</v>
      </c>
      <c r="CK17" s="49">
        <f>CJ17-CL17-CM17</f>
        <v>0</v>
      </c>
      <c r="CL17" s="2"/>
      <c r="CM17" s="21"/>
      <c r="CN17" s="2"/>
      <c r="CO17" s="2"/>
      <c r="CP17" s="2"/>
      <c r="CQ17" s="18">
        <f t="shared" si="51"/>
        <v>0</v>
      </c>
      <c r="CR17" s="49">
        <f>CQ17-CS17-CT17</f>
        <v>0</v>
      </c>
      <c r="CS17" s="2"/>
      <c r="CT17" s="21"/>
      <c r="CU17" s="2"/>
      <c r="CV17" s="2"/>
      <c r="CW17" s="2"/>
      <c r="CX17" s="18">
        <f t="shared" si="52"/>
        <v>0</v>
      </c>
      <c r="CY17" s="49">
        <f>CX17-CZ17-DA17</f>
        <v>0</v>
      </c>
      <c r="CZ17" s="2"/>
      <c r="DA17" s="21"/>
      <c r="DB17" s="2"/>
      <c r="DC17" s="2"/>
      <c r="DD17" s="2"/>
      <c r="DE17" s="18">
        <f t="shared" si="53"/>
        <v>0</v>
      </c>
      <c r="DF17" s="49">
        <f>DE17-DG17-DH17</f>
        <v>0</v>
      </c>
      <c r="DG17" s="2"/>
      <c r="DH17" s="21"/>
      <c r="DI17" s="2"/>
      <c r="DJ17" s="2"/>
      <c r="DK17" s="2"/>
      <c r="DL17" s="18">
        <f t="shared" si="54"/>
        <v>0</v>
      </c>
      <c r="DM17" s="49">
        <f>DL17-DN17-DO17</f>
        <v>0</v>
      </c>
      <c r="DN17" s="2"/>
      <c r="DO17" s="21"/>
      <c r="DP17" s="2"/>
      <c r="DQ17" s="2"/>
      <c r="DR17" s="2"/>
      <c r="DS17" s="18">
        <f t="shared" si="55"/>
        <v>0</v>
      </c>
      <c r="DT17" s="49">
        <f>DS17-DU17-DV17</f>
        <v>0</v>
      </c>
      <c r="DU17" s="2"/>
      <c r="DV17" s="21"/>
      <c r="DW17" s="2"/>
      <c r="DX17" s="2"/>
      <c r="DY17" s="2"/>
      <c r="DZ17" s="18">
        <f t="shared" si="56"/>
        <v>0</v>
      </c>
      <c r="EA17" s="49">
        <f>DZ17-EB17-EC17</f>
        <v>0</v>
      </c>
      <c r="EB17" s="2"/>
      <c r="EC17" s="21"/>
      <c r="ED17" s="2"/>
      <c r="EE17" s="2"/>
      <c r="EF17" s="2"/>
      <c r="EG17" s="18">
        <f t="shared" si="57"/>
        <v>0</v>
      </c>
      <c r="EH17" s="49">
        <f>EG17-EI17-EJ17</f>
        <v>0</v>
      </c>
      <c r="EI17" s="2"/>
      <c r="EJ17" s="21"/>
      <c r="EK17" s="2"/>
      <c r="EL17" s="2"/>
      <c r="EM17" s="2"/>
      <c r="EN17" s="26">
        <f t="shared" si="17"/>
        <v>0</v>
      </c>
      <c r="EO17" s="49">
        <f>EN17-EP17-EQ17</f>
        <v>0</v>
      </c>
      <c r="EP17" s="2"/>
      <c r="EQ17" s="21"/>
      <c r="ER17" s="2"/>
      <c r="ES17" s="2"/>
      <c r="ET17" s="2"/>
      <c r="EU17" s="18">
        <f t="shared" si="58"/>
        <v>0</v>
      </c>
      <c r="EV17" s="49">
        <f>EU17-EW17-EX17</f>
        <v>0</v>
      </c>
      <c r="EW17" s="2"/>
      <c r="EX17" s="21"/>
      <c r="EY17" s="2"/>
      <c r="EZ17" s="2"/>
      <c r="FA17" s="2"/>
      <c r="FB17" s="18">
        <f t="shared" si="59"/>
        <v>0</v>
      </c>
      <c r="FC17" s="49">
        <f>FB17-FD17-FE17</f>
        <v>0</v>
      </c>
      <c r="FD17" s="2"/>
      <c r="FE17" s="21"/>
      <c r="FF17" s="2"/>
      <c r="FG17" s="2"/>
      <c r="FH17" s="2"/>
      <c r="FI17" s="18">
        <f t="shared" si="60"/>
        <v>0</v>
      </c>
      <c r="FJ17" s="49">
        <f>FI17-FK17-FL17</f>
        <v>0</v>
      </c>
      <c r="FK17" s="2"/>
      <c r="FL17" s="21"/>
      <c r="FM17" s="2"/>
      <c r="FN17" s="2"/>
      <c r="FO17" s="2"/>
      <c r="FP17" s="26">
        <f t="shared" si="22"/>
        <v>0</v>
      </c>
      <c r="FQ17" s="49">
        <f>FP17-FR17-FS17</f>
        <v>0</v>
      </c>
      <c r="FR17" s="2"/>
      <c r="FS17" s="21"/>
      <c r="FT17" s="2"/>
      <c r="FU17" s="2"/>
      <c r="FV17" s="2"/>
      <c r="FW17" s="18">
        <f t="shared" si="61"/>
        <v>0</v>
      </c>
      <c r="FX17" s="49">
        <f>FW17-FY17-FZ17</f>
        <v>0</v>
      </c>
      <c r="FY17" s="2"/>
      <c r="FZ17" s="21"/>
      <c r="GA17" s="2"/>
      <c r="GB17" s="2"/>
      <c r="GC17" s="2"/>
      <c r="GD17" s="18">
        <f t="shared" si="62"/>
        <v>0</v>
      </c>
      <c r="GE17" s="49">
        <f>GD17-GF17-GG17</f>
        <v>0</v>
      </c>
      <c r="GF17" s="2"/>
      <c r="GG17" s="21"/>
      <c r="GH17" s="2"/>
      <c r="GI17" s="2"/>
      <c r="GJ17" s="2"/>
      <c r="GK17" s="18">
        <f t="shared" si="63"/>
        <v>0</v>
      </c>
      <c r="GL17" s="49">
        <f>GK17-GM17-GN17</f>
        <v>0</v>
      </c>
      <c r="GM17" s="2"/>
      <c r="GN17" s="21"/>
      <c r="GO17" s="2"/>
      <c r="GP17" s="2"/>
      <c r="GQ17" s="2"/>
      <c r="GR17" s="18">
        <f t="shared" si="64"/>
        <v>0</v>
      </c>
      <c r="GS17" s="49">
        <f>GR17-GT17-GU17</f>
        <v>0</v>
      </c>
      <c r="GT17" s="2"/>
      <c r="GU17" s="21"/>
      <c r="GV17" s="2"/>
      <c r="GW17" s="2"/>
      <c r="GX17" s="2"/>
      <c r="GY17" s="18">
        <f t="shared" si="65"/>
        <v>0</v>
      </c>
      <c r="GZ17" s="49">
        <f>GY17-HA17-HB17</f>
        <v>0</v>
      </c>
      <c r="HA17" s="2"/>
      <c r="HB17" s="21"/>
      <c r="HC17" s="2"/>
      <c r="HD17" s="2"/>
      <c r="HE17" s="2"/>
      <c r="HF17" s="18">
        <f t="shared" si="66"/>
        <v>0</v>
      </c>
      <c r="HG17" s="49">
        <f>HF17-HH17-HI17</f>
        <v>0</v>
      </c>
      <c r="HH17" s="2"/>
      <c r="HI17" s="21"/>
      <c r="HJ17" s="2"/>
      <c r="HK17" s="2"/>
      <c r="HL17" s="2"/>
      <c r="HM17" s="18">
        <f t="shared" si="67"/>
        <v>0</v>
      </c>
      <c r="HN17" s="49">
        <f>HM17-HO17-HP17</f>
        <v>0</v>
      </c>
      <c r="HO17" s="2"/>
      <c r="HP17" s="21"/>
      <c r="HQ17" s="2"/>
      <c r="HR17" s="2"/>
      <c r="HS17" s="2"/>
      <c r="HT17" s="18">
        <f t="shared" si="68"/>
        <v>0</v>
      </c>
      <c r="HU17" s="49">
        <f>HT17-HV17-HW17</f>
        <v>0</v>
      </c>
      <c r="HV17" s="2"/>
      <c r="HW17" s="21"/>
      <c r="HX17" s="2"/>
      <c r="HY17" s="2"/>
      <c r="HZ17" s="2"/>
      <c r="IA17" s="18">
        <f t="shared" si="69"/>
        <v>0</v>
      </c>
      <c r="IB17" s="49">
        <f>IA17-IC17-ID17</f>
        <v>0</v>
      </c>
      <c r="IC17" s="2"/>
      <c r="ID17" s="21"/>
      <c r="IE17" s="2"/>
      <c r="IF17" s="2"/>
      <c r="IG17" s="2"/>
      <c r="IH17" s="18">
        <f t="shared" si="70"/>
        <v>0</v>
      </c>
      <c r="II17" s="49">
        <f>IH17-IJ17-IK17</f>
        <v>0</v>
      </c>
      <c r="IJ17" s="2"/>
      <c r="IK17" s="21"/>
      <c r="IL17" s="2"/>
      <c r="IM17" s="2"/>
      <c r="IN17" s="2"/>
      <c r="IO17" s="18">
        <f t="shared" si="71"/>
        <v>0</v>
      </c>
      <c r="IP17" s="49">
        <f>IO17-IQ17-IR17</f>
        <v>0</v>
      </c>
      <c r="IQ17" s="2"/>
      <c r="IR17" s="21"/>
      <c r="IS17" s="37"/>
    </row>
    <row r="18" spans="1:253" s="97" customFormat="1" ht="9.75" customHeight="1">
      <c r="A18" s="74"/>
      <c r="B18" s="1" t="s">
        <v>135</v>
      </c>
      <c r="C18" s="64" t="s">
        <v>29</v>
      </c>
      <c r="D18" s="29">
        <f t="shared" si="72"/>
        <v>534007</v>
      </c>
      <c r="E18" s="2">
        <f>SUM(P18,W18,AD18,AK18,AR18,BF18,BM18,BT18,CH18,CO18,CV18,DC18,DJ18,DQ18,DX18,EE18)+SUM(EL18,ES18,EZ18,FG18,FN18,FU18,GB18,GI18,GP18,GW18,HD18,HK18,HR18,HY18,IF18,IM18)</f>
        <v>282457</v>
      </c>
      <c r="F18" s="210">
        <f t="shared" si="34"/>
        <v>0</v>
      </c>
      <c r="G18" s="210">
        <f t="shared" si="35"/>
        <v>534007</v>
      </c>
      <c r="H18" s="2">
        <f t="shared" si="105"/>
        <v>0</v>
      </c>
      <c r="I18" s="2">
        <f t="shared" si="105"/>
        <v>534007</v>
      </c>
      <c r="J18" s="2">
        <f t="shared" si="106"/>
        <v>526600</v>
      </c>
      <c r="K18" s="2">
        <f t="shared" si="106"/>
        <v>500</v>
      </c>
      <c r="L18" s="10">
        <f>SUM(U18,AB18,AI18,AP18,AW18,BK18,BR18,BY18,CM18,CT18,DA18,DH18,DO18,DV18,EC18,EJ18)+SUM(EQ18,EX18,FE18,FL18,FS18,FZ18,GG18,GN18,GU18,HB18,HI18,HP18,HW18,ID18,IK18,IR18)</f>
        <v>6907</v>
      </c>
      <c r="M18" s="163">
        <v>508700</v>
      </c>
      <c r="N18" s="2"/>
      <c r="O18" s="170">
        <v>508700</v>
      </c>
      <c r="P18" s="2">
        <f>10898043-P17</f>
        <v>275350</v>
      </c>
      <c r="Q18" s="2"/>
      <c r="R18" s="210">
        <f t="shared" si="38"/>
        <v>508700</v>
      </c>
      <c r="S18" s="49">
        <f>R18-T18-U18</f>
        <v>508200</v>
      </c>
      <c r="T18" s="2">
        <v>500</v>
      </c>
      <c r="U18" s="21"/>
      <c r="V18" s="9">
        <v>6907</v>
      </c>
      <c r="W18" s="2">
        <v>7107</v>
      </c>
      <c r="X18" s="2"/>
      <c r="Y18" s="210">
        <f t="shared" si="39"/>
        <v>6907</v>
      </c>
      <c r="Z18" s="49"/>
      <c r="AA18" s="2"/>
      <c r="AB18" s="21">
        <v>6907</v>
      </c>
      <c r="AC18" s="9"/>
      <c r="AD18" s="2"/>
      <c r="AE18" s="2"/>
      <c r="AF18" s="2">
        <f>AD18+AE18</f>
        <v>0</v>
      </c>
      <c r="AG18" s="49">
        <f>AF18-AH18-AI18</f>
        <v>0</v>
      </c>
      <c r="AH18" s="2"/>
      <c r="AI18" s="21"/>
      <c r="AJ18" s="9"/>
      <c r="AK18" s="2"/>
      <c r="AL18" s="2"/>
      <c r="AM18" s="2"/>
      <c r="AN18" s="49"/>
      <c r="AO18" s="2"/>
      <c r="AP18" s="21"/>
      <c r="AQ18" s="9">
        <v>18400</v>
      </c>
      <c r="AR18" s="2"/>
      <c r="AS18" s="2"/>
      <c r="AT18" s="210">
        <f t="shared" si="40"/>
        <v>18400</v>
      </c>
      <c r="AU18" s="49">
        <f>AT18-AV18-AW18</f>
        <v>18400</v>
      </c>
      <c r="AV18" s="2"/>
      <c r="AW18" s="21"/>
      <c r="AX18" s="29">
        <f t="shared" si="107"/>
        <v>0</v>
      </c>
      <c r="AY18" s="2">
        <f t="shared" si="107"/>
        <v>0</v>
      </c>
      <c r="AZ18" s="2">
        <f t="shared" si="108"/>
        <v>0</v>
      </c>
      <c r="BA18" s="2">
        <f t="shared" si="108"/>
        <v>0</v>
      </c>
      <c r="BB18" s="2">
        <f t="shared" si="109"/>
        <v>0</v>
      </c>
      <c r="BC18" s="2">
        <f t="shared" si="109"/>
        <v>0</v>
      </c>
      <c r="BD18" s="21">
        <f t="shared" si="109"/>
        <v>0</v>
      </c>
      <c r="BE18" s="9"/>
      <c r="BF18" s="2"/>
      <c r="BG18" s="2"/>
      <c r="BH18" s="18">
        <f t="shared" si="44"/>
        <v>0</v>
      </c>
      <c r="BI18" s="49">
        <f>BH18-BJ18-BK18</f>
        <v>0</v>
      </c>
      <c r="BJ18" s="2"/>
      <c r="BK18" s="21"/>
      <c r="BL18" s="9"/>
      <c r="BM18" s="2"/>
      <c r="BN18" s="2"/>
      <c r="BO18" s="18">
        <f t="shared" si="45"/>
        <v>0</v>
      </c>
      <c r="BP18" s="49">
        <f>BO18-BQ18-BR18</f>
        <v>0</v>
      </c>
      <c r="BQ18" s="2"/>
      <c r="BR18" s="21"/>
      <c r="BS18" s="9"/>
      <c r="BT18" s="2"/>
      <c r="BU18" s="2"/>
      <c r="BV18" s="18">
        <f t="shared" si="46"/>
        <v>0</v>
      </c>
      <c r="BW18" s="49">
        <f>BV18-BX18-BY18</f>
        <v>0</v>
      </c>
      <c r="BX18" s="2"/>
      <c r="BY18" s="21"/>
      <c r="BZ18" s="29">
        <f t="shared" si="110"/>
        <v>0</v>
      </c>
      <c r="CA18" s="2">
        <f t="shared" si="110"/>
        <v>0</v>
      </c>
      <c r="CB18" s="2">
        <f t="shared" si="111"/>
        <v>0</v>
      </c>
      <c r="CC18" s="2">
        <f t="shared" si="111"/>
        <v>0</v>
      </c>
      <c r="CD18" s="2">
        <f t="shared" si="112"/>
        <v>0</v>
      </c>
      <c r="CE18" s="2">
        <f t="shared" si="112"/>
        <v>0</v>
      </c>
      <c r="CF18" s="21">
        <f t="shared" si="112"/>
        <v>0</v>
      </c>
      <c r="CG18" s="9"/>
      <c r="CH18" s="2"/>
      <c r="CI18" s="2"/>
      <c r="CJ18" s="18">
        <f t="shared" si="50"/>
        <v>0</v>
      </c>
      <c r="CK18" s="49">
        <f>CJ18-CL18-CM18</f>
        <v>0</v>
      </c>
      <c r="CL18" s="2"/>
      <c r="CM18" s="21"/>
      <c r="CN18" s="2"/>
      <c r="CO18" s="2"/>
      <c r="CP18" s="2"/>
      <c r="CQ18" s="18">
        <f t="shared" si="51"/>
        <v>0</v>
      </c>
      <c r="CR18" s="49">
        <f>CQ18-CS18-CT18</f>
        <v>0</v>
      </c>
      <c r="CS18" s="2"/>
      <c r="CT18" s="21"/>
      <c r="CU18" s="2"/>
      <c r="CV18" s="2"/>
      <c r="CW18" s="2"/>
      <c r="CX18" s="18">
        <f t="shared" si="52"/>
        <v>0</v>
      </c>
      <c r="CY18" s="49">
        <f>CX18-CZ18-DA18</f>
        <v>0</v>
      </c>
      <c r="CZ18" s="2"/>
      <c r="DA18" s="21"/>
      <c r="DB18" s="2"/>
      <c r="DC18" s="2"/>
      <c r="DD18" s="2"/>
      <c r="DE18" s="18">
        <f t="shared" si="53"/>
        <v>0</v>
      </c>
      <c r="DF18" s="49">
        <f>DE18-DG18-DH18</f>
        <v>0</v>
      </c>
      <c r="DG18" s="2"/>
      <c r="DH18" s="21"/>
      <c r="DI18" s="2"/>
      <c r="DJ18" s="2"/>
      <c r="DK18" s="2"/>
      <c r="DL18" s="18">
        <f t="shared" si="54"/>
        <v>0</v>
      </c>
      <c r="DM18" s="49">
        <f>DL18-DN18-DO18</f>
        <v>0</v>
      </c>
      <c r="DN18" s="2"/>
      <c r="DO18" s="21"/>
      <c r="DP18" s="2"/>
      <c r="DQ18" s="2"/>
      <c r="DR18" s="2"/>
      <c r="DS18" s="18">
        <f t="shared" si="55"/>
        <v>0</v>
      </c>
      <c r="DT18" s="49">
        <f>DS18-DU18-DV18</f>
        <v>0</v>
      </c>
      <c r="DU18" s="2"/>
      <c r="DV18" s="21"/>
      <c r="DW18" s="2"/>
      <c r="DX18" s="2"/>
      <c r="DY18" s="2"/>
      <c r="DZ18" s="18">
        <f t="shared" si="56"/>
        <v>0</v>
      </c>
      <c r="EA18" s="49">
        <f>DZ18-EB18-EC18</f>
        <v>0</v>
      </c>
      <c r="EB18" s="2"/>
      <c r="EC18" s="21"/>
      <c r="ED18" s="2"/>
      <c r="EE18" s="2"/>
      <c r="EF18" s="2"/>
      <c r="EG18" s="18">
        <f t="shared" si="57"/>
        <v>0</v>
      </c>
      <c r="EH18" s="49">
        <f>EG18-EI18-EJ18</f>
        <v>0</v>
      </c>
      <c r="EI18" s="2"/>
      <c r="EJ18" s="21"/>
      <c r="EK18" s="2"/>
      <c r="EL18" s="2"/>
      <c r="EM18" s="2"/>
      <c r="EN18" s="26">
        <f t="shared" si="17"/>
        <v>0</v>
      </c>
      <c r="EO18" s="49">
        <f>EN18-EP18-EQ18</f>
        <v>0</v>
      </c>
      <c r="EP18" s="2"/>
      <c r="EQ18" s="21"/>
      <c r="ER18" s="2"/>
      <c r="ES18" s="2"/>
      <c r="ET18" s="2"/>
      <c r="EU18" s="18">
        <f t="shared" si="58"/>
        <v>0</v>
      </c>
      <c r="EV18" s="49">
        <f>EU18-EW18-EX18</f>
        <v>0</v>
      </c>
      <c r="EW18" s="2"/>
      <c r="EX18" s="21"/>
      <c r="EY18" s="2"/>
      <c r="EZ18" s="2"/>
      <c r="FA18" s="2"/>
      <c r="FB18" s="18">
        <f t="shared" si="59"/>
        <v>0</v>
      </c>
      <c r="FC18" s="49">
        <f>FB18-FD18-FE18</f>
        <v>0</v>
      </c>
      <c r="FD18" s="2"/>
      <c r="FE18" s="21"/>
      <c r="FF18" s="2"/>
      <c r="FG18" s="2"/>
      <c r="FH18" s="2"/>
      <c r="FI18" s="18">
        <f t="shared" si="60"/>
        <v>0</v>
      </c>
      <c r="FJ18" s="49">
        <f>FI18-FK18-FL18</f>
        <v>0</v>
      </c>
      <c r="FK18" s="2"/>
      <c r="FL18" s="21"/>
      <c r="FM18" s="2"/>
      <c r="FN18" s="2"/>
      <c r="FO18" s="2"/>
      <c r="FP18" s="26">
        <f t="shared" si="22"/>
        <v>0</v>
      </c>
      <c r="FQ18" s="49">
        <f>FP18-FR18-FS18</f>
        <v>0</v>
      </c>
      <c r="FR18" s="2"/>
      <c r="FS18" s="21"/>
      <c r="FT18" s="2"/>
      <c r="FU18" s="2"/>
      <c r="FV18" s="2"/>
      <c r="FW18" s="18">
        <f t="shared" si="61"/>
        <v>0</v>
      </c>
      <c r="FX18" s="49">
        <f>FW18-FY18-FZ18</f>
        <v>0</v>
      </c>
      <c r="FY18" s="2"/>
      <c r="FZ18" s="21"/>
      <c r="GA18" s="2"/>
      <c r="GB18" s="2"/>
      <c r="GC18" s="2"/>
      <c r="GD18" s="18">
        <f t="shared" si="62"/>
        <v>0</v>
      </c>
      <c r="GE18" s="49">
        <f>GD18-GF18-GG18</f>
        <v>0</v>
      </c>
      <c r="GF18" s="2"/>
      <c r="GG18" s="21"/>
      <c r="GH18" s="2"/>
      <c r="GI18" s="2"/>
      <c r="GJ18" s="2"/>
      <c r="GK18" s="18">
        <f t="shared" si="63"/>
        <v>0</v>
      </c>
      <c r="GL18" s="49">
        <f>GK18-GM18-GN18</f>
        <v>0</v>
      </c>
      <c r="GM18" s="2"/>
      <c r="GN18" s="21"/>
      <c r="GO18" s="2"/>
      <c r="GP18" s="2"/>
      <c r="GQ18" s="2"/>
      <c r="GR18" s="18">
        <f t="shared" si="64"/>
        <v>0</v>
      </c>
      <c r="GS18" s="49">
        <f>GR18-GT18-GU18</f>
        <v>0</v>
      </c>
      <c r="GT18" s="2"/>
      <c r="GU18" s="21"/>
      <c r="GV18" s="2"/>
      <c r="GW18" s="2"/>
      <c r="GX18" s="2"/>
      <c r="GY18" s="18">
        <f t="shared" si="65"/>
        <v>0</v>
      </c>
      <c r="GZ18" s="49">
        <f>GY18-HA18-HB18</f>
        <v>0</v>
      </c>
      <c r="HA18" s="2"/>
      <c r="HB18" s="21"/>
      <c r="HC18" s="2"/>
      <c r="HD18" s="2"/>
      <c r="HE18" s="2"/>
      <c r="HF18" s="18">
        <f t="shared" si="66"/>
        <v>0</v>
      </c>
      <c r="HG18" s="49">
        <f>HF18-HH18-HI18</f>
        <v>0</v>
      </c>
      <c r="HH18" s="2"/>
      <c r="HI18" s="21"/>
      <c r="HJ18" s="2"/>
      <c r="HK18" s="2"/>
      <c r="HL18" s="2"/>
      <c r="HM18" s="18">
        <f t="shared" si="67"/>
        <v>0</v>
      </c>
      <c r="HN18" s="49">
        <f>HM18-HO18-HP18</f>
        <v>0</v>
      </c>
      <c r="HO18" s="2"/>
      <c r="HP18" s="21"/>
      <c r="HQ18" s="2"/>
      <c r="HR18" s="2"/>
      <c r="HS18" s="2"/>
      <c r="HT18" s="18">
        <f t="shared" si="68"/>
        <v>0</v>
      </c>
      <c r="HU18" s="49">
        <f>HT18-HV18-HW18</f>
        <v>0</v>
      </c>
      <c r="HV18" s="2"/>
      <c r="HW18" s="21"/>
      <c r="HX18" s="2"/>
      <c r="HY18" s="2"/>
      <c r="HZ18" s="2"/>
      <c r="IA18" s="18">
        <f t="shared" si="69"/>
        <v>0</v>
      </c>
      <c r="IB18" s="49">
        <f>IA18-IC18-ID18</f>
        <v>0</v>
      </c>
      <c r="IC18" s="2"/>
      <c r="ID18" s="21"/>
      <c r="IE18" s="2"/>
      <c r="IF18" s="2"/>
      <c r="IG18" s="2"/>
      <c r="IH18" s="18">
        <f t="shared" si="70"/>
        <v>0</v>
      </c>
      <c r="II18" s="49">
        <f>IH18-IJ18-IK18</f>
        <v>0</v>
      </c>
      <c r="IJ18" s="2"/>
      <c r="IK18" s="21"/>
      <c r="IL18" s="2"/>
      <c r="IM18" s="2"/>
      <c r="IN18" s="2"/>
      <c r="IO18" s="18">
        <f t="shared" si="71"/>
        <v>0</v>
      </c>
      <c r="IP18" s="49">
        <f>IO18-IQ18-IR18</f>
        <v>0</v>
      </c>
      <c r="IQ18" s="2"/>
      <c r="IR18" s="21"/>
      <c r="IS18" s="37"/>
    </row>
    <row r="19" spans="1:253" s="100" customFormat="1" ht="12.75">
      <c r="A19" s="76" t="s">
        <v>125</v>
      </c>
      <c r="B19" s="13" t="s">
        <v>17</v>
      </c>
      <c r="C19" s="99"/>
      <c r="D19" s="30">
        <f t="shared" si="72"/>
        <v>6627706</v>
      </c>
      <c r="E19" s="4">
        <f>SUM(P19,W19,AD19,AK19,AR19,BF19,BM19,BT19,CH19,CO19,CV19,DC19,DJ19,DQ19,DX19,EE19)+SUM(EL19,ES19,EZ19,FG19,FN19,FU19,GB19,GI19,GP19,GW19,HD19,HK19,HR19,HY19,IF19,IM19)</f>
        <v>5671876</v>
      </c>
      <c r="F19" s="18">
        <f t="shared" si="34"/>
        <v>0</v>
      </c>
      <c r="G19" s="18">
        <f t="shared" si="35"/>
        <v>6627706</v>
      </c>
      <c r="H19" s="4">
        <f t="shared" si="105"/>
        <v>0</v>
      </c>
      <c r="I19" s="4">
        <f t="shared" si="105"/>
        <v>6627706</v>
      </c>
      <c r="J19" s="4">
        <f t="shared" si="106"/>
        <v>4236704</v>
      </c>
      <c r="K19" s="4">
        <f t="shared" si="106"/>
        <v>2381002</v>
      </c>
      <c r="L19" s="8">
        <f>SUM(U19,AB19,AI19,AP19,AW19,BK19,BR19,BY19,CM19,CT19,DA19,DH19,DO19,DV19,EC19,EJ19)+SUM(EQ19,EX19,FE19,FL19,FS19,FZ19,GG19,GN19,GU19,HB19,HI19,HP19,HW19,ID19,IK19,IR19)</f>
        <v>10000</v>
      </c>
      <c r="M19" s="164">
        <v>5359379</v>
      </c>
      <c r="N19" s="4"/>
      <c r="O19" s="172">
        <f>5358869+510</f>
        <v>5359379</v>
      </c>
      <c r="P19" s="15">
        <v>4648083</v>
      </c>
      <c r="Q19" s="15"/>
      <c r="R19" s="18">
        <f t="shared" si="38"/>
        <v>5359379</v>
      </c>
      <c r="S19" s="47">
        <f>R19-T19-U19</f>
        <v>3066332</v>
      </c>
      <c r="T19" s="15">
        <v>2293047</v>
      </c>
      <c r="U19" s="22"/>
      <c r="V19" s="14">
        <v>704132</v>
      </c>
      <c r="W19" s="15">
        <v>464981</v>
      </c>
      <c r="X19" s="15"/>
      <c r="Y19" s="18">
        <f t="shared" si="39"/>
        <v>704132</v>
      </c>
      <c r="Z19" s="47">
        <f>Y19-AA19-AB19</f>
        <v>672720</v>
      </c>
      <c r="AA19" s="15">
        <v>21412</v>
      </c>
      <c r="AB19" s="22">
        <v>10000</v>
      </c>
      <c r="AC19" s="14">
        <v>84318</v>
      </c>
      <c r="AD19" s="15">
        <v>86812</v>
      </c>
      <c r="AE19" s="15"/>
      <c r="AF19" s="4">
        <f>+AC19</f>
        <v>84318</v>
      </c>
      <c r="AG19" s="47">
        <f>AF19-AH19-AI19</f>
        <v>37569</v>
      </c>
      <c r="AH19" s="15">
        <v>46749</v>
      </c>
      <c r="AI19" s="22"/>
      <c r="AJ19" s="14"/>
      <c r="AK19" s="15"/>
      <c r="AL19" s="15"/>
      <c r="AM19" s="4"/>
      <c r="AN19" s="47"/>
      <c r="AO19" s="15"/>
      <c r="AP19" s="22"/>
      <c r="AQ19" s="14"/>
      <c r="AR19" s="15"/>
      <c r="AS19" s="15"/>
      <c r="AT19" s="18">
        <f t="shared" si="40"/>
        <v>0</v>
      </c>
      <c r="AU19" s="47">
        <f>AT19-AV19-AW19</f>
        <v>0</v>
      </c>
      <c r="AV19" s="15"/>
      <c r="AW19" s="22"/>
      <c r="AX19" s="30">
        <f t="shared" si="107"/>
        <v>283586</v>
      </c>
      <c r="AY19" s="4">
        <f t="shared" si="107"/>
        <v>274929</v>
      </c>
      <c r="AZ19" s="4">
        <f t="shared" si="108"/>
        <v>0</v>
      </c>
      <c r="BA19" s="4">
        <f t="shared" si="108"/>
        <v>283586</v>
      </c>
      <c r="BB19" s="4">
        <f t="shared" si="109"/>
        <v>263792</v>
      </c>
      <c r="BC19" s="4">
        <f t="shared" si="109"/>
        <v>19794</v>
      </c>
      <c r="BD19" s="20">
        <f t="shared" si="109"/>
        <v>0</v>
      </c>
      <c r="BE19" s="14">
        <v>170439</v>
      </c>
      <c r="BF19" s="15">
        <v>167044</v>
      </c>
      <c r="BG19" s="15"/>
      <c r="BH19" s="18">
        <f t="shared" si="44"/>
        <v>170439</v>
      </c>
      <c r="BI19" s="47">
        <f>BH19-BJ19-BK19</f>
        <v>170439</v>
      </c>
      <c r="BJ19" s="15"/>
      <c r="BK19" s="22"/>
      <c r="BL19" s="14">
        <v>92</v>
      </c>
      <c r="BM19" s="15">
        <v>92</v>
      </c>
      <c r="BN19" s="15"/>
      <c r="BO19" s="18">
        <f t="shared" si="45"/>
        <v>92</v>
      </c>
      <c r="BP19" s="47">
        <f>BO19-BQ19-BR19</f>
        <v>92</v>
      </c>
      <c r="BQ19" s="15"/>
      <c r="BR19" s="22"/>
      <c r="BS19" s="14">
        <v>113055</v>
      </c>
      <c r="BT19" s="15">
        <v>107793</v>
      </c>
      <c r="BU19" s="15"/>
      <c r="BV19" s="18">
        <f t="shared" si="46"/>
        <v>113055</v>
      </c>
      <c r="BW19" s="47">
        <f>BV19-BX19-BY19</f>
        <v>93261</v>
      </c>
      <c r="BX19" s="15">
        <v>19794</v>
      </c>
      <c r="BY19" s="22"/>
      <c r="BZ19" s="30">
        <f t="shared" si="110"/>
        <v>196291</v>
      </c>
      <c r="CA19" s="4">
        <f t="shared" si="110"/>
        <v>197071</v>
      </c>
      <c r="CB19" s="4">
        <f t="shared" si="111"/>
        <v>0</v>
      </c>
      <c r="CC19" s="4">
        <f t="shared" si="111"/>
        <v>196291</v>
      </c>
      <c r="CD19" s="4">
        <f t="shared" si="112"/>
        <v>196291</v>
      </c>
      <c r="CE19" s="4">
        <f t="shared" si="112"/>
        <v>0</v>
      </c>
      <c r="CF19" s="20">
        <f t="shared" si="112"/>
        <v>0</v>
      </c>
      <c r="CG19" s="14">
        <v>2887</v>
      </c>
      <c r="CH19" s="15">
        <v>3426</v>
      </c>
      <c r="CI19" s="15"/>
      <c r="CJ19" s="4">
        <f>+CG19+CI19</f>
        <v>2887</v>
      </c>
      <c r="CK19" s="47">
        <f>CJ19-CL19-CM19</f>
        <v>2887</v>
      </c>
      <c r="CL19" s="15"/>
      <c r="CM19" s="22"/>
      <c r="CN19" s="15">
        <v>8659</v>
      </c>
      <c r="CO19" s="15">
        <v>8197</v>
      </c>
      <c r="CP19" s="15"/>
      <c r="CQ19" s="18">
        <f t="shared" si="51"/>
        <v>8659</v>
      </c>
      <c r="CR19" s="47">
        <f>CQ19-CS19-CT19</f>
        <v>8659</v>
      </c>
      <c r="CS19" s="15"/>
      <c r="CT19" s="22"/>
      <c r="CU19" s="15">
        <v>8181</v>
      </c>
      <c r="CV19" s="15">
        <v>8087</v>
      </c>
      <c r="CW19" s="15"/>
      <c r="CX19" s="18">
        <f t="shared" si="52"/>
        <v>8181</v>
      </c>
      <c r="CY19" s="47">
        <f>CX19-CZ19-DA19</f>
        <v>8181</v>
      </c>
      <c r="CZ19" s="15"/>
      <c r="DA19" s="22"/>
      <c r="DB19" s="15">
        <v>7371</v>
      </c>
      <c r="DC19" s="15">
        <v>7991</v>
      </c>
      <c r="DD19" s="15"/>
      <c r="DE19" s="18">
        <f t="shared" si="53"/>
        <v>7371</v>
      </c>
      <c r="DF19" s="47">
        <f>DE19-DG19-DH19</f>
        <v>7371</v>
      </c>
      <c r="DG19" s="15"/>
      <c r="DH19" s="22"/>
      <c r="DI19" s="15">
        <v>2373</v>
      </c>
      <c r="DJ19" s="15">
        <v>2366</v>
      </c>
      <c r="DK19" s="15"/>
      <c r="DL19" s="18">
        <f t="shared" si="54"/>
        <v>2373</v>
      </c>
      <c r="DM19" s="47">
        <f>DL19-DN19-DO19</f>
        <v>2373</v>
      </c>
      <c r="DN19" s="15"/>
      <c r="DO19" s="22"/>
      <c r="DP19" s="15">
        <v>14073</v>
      </c>
      <c r="DQ19" s="15">
        <v>18088</v>
      </c>
      <c r="DR19" s="15"/>
      <c r="DS19" s="18">
        <f t="shared" si="55"/>
        <v>14073</v>
      </c>
      <c r="DT19" s="47">
        <f>DS19-DU19-DV19</f>
        <v>14073</v>
      </c>
      <c r="DU19" s="15"/>
      <c r="DV19" s="22"/>
      <c r="DW19" s="15">
        <v>10691</v>
      </c>
      <c r="DX19" s="15">
        <v>8946</v>
      </c>
      <c r="DY19" s="15"/>
      <c r="DZ19" s="18">
        <f t="shared" si="56"/>
        <v>10691</v>
      </c>
      <c r="EA19" s="47">
        <f>DZ19-EB19-EC19</f>
        <v>10691</v>
      </c>
      <c r="EB19" s="15"/>
      <c r="EC19" s="22"/>
      <c r="ED19" s="15">
        <v>11000</v>
      </c>
      <c r="EE19" s="15">
        <v>12236</v>
      </c>
      <c r="EF19" s="15"/>
      <c r="EG19" s="18">
        <f t="shared" si="57"/>
        <v>11000</v>
      </c>
      <c r="EH19" s="47">
        <f>EG19-EI19-EJ19</f>
        <v>11000</v>
      </c>
      <c r="EI19" s="15"/>
      <c r="EJ19" s="22"/>
      <c r="EK19" s="15">
        <v>8574</v>
      </c>
      <c r="EL19" s="15">
        <v>7210</v>
      </c>
      <c r="EM19" s="15"/>
      <c r="EN19" s="26">
        <f t="shared" si="17"/>
        <v>8574</v>
      </c>
      <c r="EO19" s="47">
        <f>EN19-EP19-EQ19</f>
        <v>8574</v>
      </c>
      <c r="EP19" s="15"/>
      <c r="EQ19" s="22"/>
      <c r="ER19" s="15">
        <v>9589</v>
      </c>
      <c r="ES19" s="15">
        <v>10302</v>
      </c>
      <c r="ET19" s="15"/>
      <c r="EU19" s="18">
        <f t="shared" si="58"/>
        <v>9589</v>
      </c>
      <c r="EV19" s="47">
        <f>EU19-EW19-EX19</f>
        <v>9589</v>
      </c>
      <c r="EW19" s="15"/>
      <c r="EX19" s="22"/>
      <c r="EY19" s="15">
        <v>5509</v>
      </c>
      <c r="EZ19" s="15">
        <v>5486</v>
      </c>
      <c r="FA19" s="15"/>
      <c r="FB19" s="18">
        <f t="shared" si="59"/>
        <v>5509</v>
      </c>
      <c r="FC19" s="47">
        <f>FB19-FD19-FE19</f>
        <v>5509</v>
      </c>
      <c r="FD19" s="15"/>
      <c r="FE19" s="22"/>
      <c r="FF19" s="15">
        <v>8153</v>
      </c>
      <c r="FG19" s="15">
        <v>7876</v>
      </c>
      <c r="FH19" s="15"/>
      <c r="FI19" s="18">
        <f t="shared" si="60"/>
        <v>8153</v>
      </c>
      <c r="FJ19" s="47">
        <f>FI19-FK19-FL19</f>
        <v>8153</v>
      </c>
      <c r="FK19" s="15"/>
      <c r="FL19" s="22"/>
      <c r="FM19" s="15">
        <v>3985</v>
      </c>
      <c r="FN19" s="15">
        <v>4094</v>
      </c>
      <c r="FO19" s="15"/>
      <c r="FP19" s="26">
        <f t="shared" si="22"/>
        <v>3985</v>
      </c>
      <c r="FQ19" s="47">
        <f>FP19-FR19-FS19</f>
        <v>3985</v>
      </c>
      <c r="FR19" s="15"/>
      <c r="FS19" s="22"/>
      <c r="FT19" s="15">
        <v>8412</v>
      </c>
      <c r="FU19" s="15">
        <v>7898</v>
      </c>
      <c r="FV19" s="15"/>
      <c r="FW19" s="18">
        <f t="shared" si="61"/>
        <v>8412</v>
      </c>
      <c r="FX19" s="47">
        <f>FW19-FY19-FZ19</f>
        <v>8412</v>
      </c>
      <c r="FY19" s="15"/>
      <c r="FZ19" s="22"/>
      <c r="GA19" s="15">
        <v>12146</v>
      </c>
      <c r="GB19" s="15">
        <v>13491</v>
      </c>
      <c r="GC19" s="15"/>
      <c r="GD19" s="18">
        <f t="shared" si="62"/>
        <v>12146</v>
      </c>
      <c r="GE19" s="47">
        <f>GD19-GF19-GG19</f>
        <v>12146</v>
      </c>
      <c r="GF19" s="15"/>
      <c r="GG19" s="22"/>
      <c r="GH19" s="15">
        <v>5385</v>
      </c>
      <c r="GI19" s="15">
        <v>5101</v>
      </c>
      <c r="GJ19" s="15"/>
      <c r="GK19" s="18">
        <f t="shared" si="63"/>
        <v>5385</v>
      </c>
      <c r="GL19" s="47">
        <f>GK19-GM19-GN19</f>
        <v>5385</v>
      </c>
      <c r="GM19" s="15"/>
      <c r="GN19" s="22"/>
      <c r="GO19" s="15">
        <v>9195</v>
      </c>
      <c r="GP19" s="15">
        <v>8258</v>
      </c>
      <c r="GQ19" s="15"/>
      <c r="GR19" s="18">
        <f t="shared" si="64"/>
        <v>9195</v>
      </c>
      <c r="GS19" s="47">
        <f>GR19-GT19-GU19</f>
        <v>9195</v>
      </c>
      <c r="GT19" s="15"/>
      <c r="GU19" s="22"/>
      <c r="GV19" s="15">
        <v>3326</v>
      </c>
      <c r="GW19" s="15">
        <v>5326</v>
      </c>
      <c r="GX19" s="15"/>
      <c r="GY19" s="18">
        <f t="shared" si="65"/>
        <v>3326</v>
      </c>
      <c r="GZ19" s="47">
        <f>GY19-HA19-HB19</f>
        <v>3326</v>
      </c>
      <c r="HA19" s="15"/>
      <c r="HB19" s="22"/>
      <c r="HC19" s="15">
        <v>5979</v>
      </c>
      <c r="HD19" s="15">
        <v>5934</v>
      </c>
      <c r="HE19" s="15"/>
      <c r="HF19" s="18">
        <f t="shared" si="66"/>
        <v>5979</v>
      </c>
      <c r="HG19" s="47">
        <f>HF19-HH19-HI19</f>
        <v>5979</v>
      </c>
      <c r="HH19" s="15"/>
      <c r="HI19" s="22"/>
      <c r="HJ19" s="15">
        <v>5645</v>
      </c>
      <c r="HK19" s="15">
        <v>4171</v>
      </c>
      <c r="HL19" s="15"/>
      <c r="HM19" s="18">
        <f t="shared" si="67"/>
        <v>5645</v>
      </c>
      <c r="HN19" s="47">
        <f>HM19-HO19-HP19</f>
        <v>5645</v>
      </c>
      <c r="HO19" s="15"/>
      <c r="HP19" s="22"/>
      <c r="HQ19" s="15">
        <v>16691</v>
      </c>
      <c r="HR19" s="15">
        <v>16137</v>
      </c>
      <c r="HS19" s="15"/>
      <c r="HT19" s="18">
        <f t="shared" si="68"/>
        <v>16691</v>
      </c>
      <c r="HU19" s="47">
        <f>HT19-HV19-HW19</f>
        <v>16691</v>
      </c>
      <c r="HV19" s="15"/>
      <c r="HW19" s="22"/>
      <c r="HX19" s="15">
        <v>6489</v>
      </c>
      <c r="HY19" s="15">
        <v>5429</v>
      </c>
      <c r="HZ19" s="15"/>
      <c r="IA19" s="18">
        <f t="shared" si="69"/>
        <v>6489</v>
      </c>
      <c r="IB19" s="47">
        <f>IA19-IC19-ID19</f>
        <v>6489</v>
      </c>
      <c r="IC19" s="15"/>
      <c r="ID19" s="22"/>
      <c r="IE19" s="15">
        <v>8099</v>
      </c>
      <c r="IF19" s="15">
        <v>6983</v>
      </c>
      <c r="IG19" s="15"/>
      <c r="IH19" s="18">
        <f t="shared" si="70"/>
        <v>8099</v>
      </c>
      <c r="II19" s="47">
        <f>IH19-IJ19-IK19</f>
        <v>8099</v>
      </c>
      <c r="IJ19" s="15"/>
      <c r="IK19" s="22"/>
      <c r="IL19" s="15">
        <v>13879</v>
      </c>
      <c r="IM19" s="15">
        <v>14038</v>
      </c>
      <c r="IN19" s="15"/>
      <c r="IO19" s="18">
        <f t="shared" si="71"/>
        <v>13879</v>
      </c>
      <c r="IP19" s="47">
        <f>IO19-IQ19-IR19</f>
        <v>13879</v>
      </c>
      <c r="IQ19" s="15"/>
      <c r="IR19" s="22"/>
      <c r="IS19" s="39"/>
    </row>
    <row r="20" spans="1:253" s="98" customFormat="1" ht="9.75" customHeight="1">
      <c r="A20" s="75" t="s">
        <v>126</v>
      </c>
      <c r="B20" s="3" t="s">
        <v>19</v>
      </c>
      <c r="C20" s="66"/>
      <c r="D20" s="30">
        <f t="shared" si="72"/>
        <v>12000</v>
      </c>
      <c r="E20" s="4">
        <f aca="true" t="shared" si="113" ref="E20:P20">SUM(E21:E22)</f>
        <v>14712</v>
      </c>
      <c r="F20" s="18">
        <f t="shared" si="34"/>
        <v>0</v>
      </c>
      <c r="G20" s="18">
        <f t="shared" si="35"/>
        <v>12000</v>
      </c>
      <c r="H20" s="4">
        <f t="shared" si="113"/>
        <v>0</v>
      </c>
      <c r="I20" s="4">
        <f t="shared" si="113"/>
        <v>12000</v>
      </c>
      <c r="J20" s="4">
        <f t="shared" si="113"/>
        <v>0</v>
      </c>
      <c r="K20" s="4">
        <f t="shared" si="113"/>
        <v>12000</v>
      </c>
      <c r="L20" s="8">
        <f t="shared" si="113"/>
        <v>0</v>
      </c>
      <c r="M20" s="164">
        <f>+M21</f>
        <v>12000</v>
      </c>
      <c r="N20" s="4"/>
      <c r="O20" s="171">
        <f t="shared" si="113"/>
        <v>12000</v>
      </c>
      <c r="P20" s="4">
        <f t="shared" si="113"/>
        <v>14712</v>
      </c>
      <c r="Q20" s="4">
        <f>SUM(Q21:Q22)</f>
        <v>0</v>
      </c>
      <c r="R20" s="18">
        <f t="shared" si="38"/>
        <v>12000</v>
      </c>
      <c r="S20" s="47">
        <f>SUM(S21:S22)</f>
        <v>0</v>
      </c>
      <c r="T20" s="4">
        <f>SUM(T21:T22)</f>
        <v>12000</v>
      </c>
      <c r="U20" s="20">
        <f>SUM(U21:U22)</f>
        <v>0</v>
      </c>
      <c r="V20" s="7">
        <f aca="true" t="shared" si="114" ref="V20:AA20">SUM(V21:V22)</f>
        <v>0</v>
      </c>
      <c r="W20" s="4">
        <f t="shared" si="114"/>
        <v>0</v>
      </c>
      <c r="X20" s="4">
        <f t="shared" si="114"/>
        <v>0</v>
      </c>
      <c r="Y20" s="18">
        <f t="shared" si="39"/>
        <v>0</v>
      </c>
      <c r="Z20" s="47">
        <f aca="true" t="shared" si="115" ref="Z20:Z73">Y20-AA20-AB20</f>
        <v>0</v>
      </c>
      <c r="AA20" s="4">
        <f t="shared" si="114"/>
        <v>0</v>
      </c>
      <c r="AB20" s="20">
        <f>SUM(AB21:AB22)</f>
        <v>0</v>
      </c>
      <c r="AC20" s="7">
        <f aca="true" t="shared" si="116" ref="AC20:AH20">SUM(AC21:AC22)</f>
        <v>0</v>
      </c>
      <c r="AD20" s="4">
        <f t="shared" si="116"/>
        <v>0</v>
      </c>
      <c r="AE20" s="4">
        <f t="shared" si="116"/>
        <v>0</v>
      </c>
      <c r="AF20" s="4">
        <f t="shared" si="116"/>
        <v>0</v>
      </c>
      <c r="AG20" s="47">
        <f>SUM(AG21:AG22)</f>
        <v>0</v>
      </c>
      <c r="AH20" s="4">
        <f t="shared" si="116"/>
        <v>0</v>
      </c>
      <c r="AI20" s="20">
        <f>SUM(AI21:AI22)</f>
        <v>0</v>
      </c>
      <c r="AJ20" s="7"/>
      <c r="AK20" s="4"/>
      <c r="AL20" s="4"/>
      <c r="AM20" s="4"/>
      <c r="AN20" s="47"/>
      <c r="AO20" s="4"/>
      <c r="AP20" s="20"/>
      <c r="AQ20" s="7">
        <f aca="true" t="shared" si="117" ref="AQ20:AV20">SUM(AQ21:AQ22)</f>
        <v>0</v>
      </c>
      <c r="AR20" s="4">
        <f t="shared" si="117"/>
        <v>0</v>
      </c>
      <c r="AS20" s="4">
        <f t="shared" si="117"/>
        <v>0</v>
      </c>
      <c r="AT20" s="18">
        <f t="shared" si="40"/>
        <v>0</v>
      </c>
      <c r="AU20" s="47">
        <f>SUM(AU21:AU22)</f>
        <v>0</v>
      </c>
      <c r="AV20" s="4">
        <f t="shared" si="117"/>
        <v>0</v>
      </c>
      <c r="AW20" s="20">
        <f>SUM(AW21:AW22)</f>
        <v>0</v>
      </c>
      <c r="AX20" s="30">
        <f aca="true" t="shared" si="118" ref="AX20:BJ20">SUM(AX21:AX22)</f>
        <v>0</v>
      </c>
      <c r="AY20" s="4">
        <f t="shared" si="118"/>
        <v>0</v>
      </c>
      <c r="AZ20" s="4">
        <f>SUM(AZ21:AZ22)</f>
        <v>0</v>
      </c>
      <c r="BA20" s="4">
        <f>SUM(BA21:BA22)</f>
        <v>0</v>
      </c>
      <c r="BB20" s="4">
        <f>SUM(BB21:BB22)</f>
        <v>0</v>
      </c>
      <c r="BC20" s="4">
        <f>SUM(BC21:BC22)</f>
        <v>0</v>
      </c>
      <c r="BD20" s="20">
        <f t="shared" si="118"/>
        <v>0</v>
      </c>
      <c r="BE20" s="7">
        <f t="shared" si="118"/>
        <v>0</v>
      </c>
      <c r="BF20" s="4">
        <f t="shared" si="118"/>
        <v>0</v>
      </c>
      <c r="BG20" s="4">
        <f t="shared" si="118"/>
        <v>0</v>
      </c>
      <c r="BH20" s="18">
        <f t="shared" si="44"/>
        <v>0</v>
      </c>
      <c r="BI20" s="47">
        <f>SUM(BI21:BI22)</f>
        <v>0</v>
      </c>
      <c r="BJ20" s="4">
        <f t="shared" si="118"/>
        <v>0</v>
      </c>
      <c r="BK20" s="20">
        <f>SUM(BK21:BK22)</f>
        <v>0</v>
      </c>
      <c r="BL20" s="7">
        <f aca="true" t="shared" si="119" ref="BL20:BQ20">SUM(BL21:BL22)</f>
        <v>0</v>
      </c>
      <c r="BM20" s="4">
        <f t="shared" si="119"/>
        <v>0</v>
      </c>
      <c r="BN20" s="4">
        <f t="shared" si="119"/>
        <v>0</v>
      </c>
      <c r="BO20" s="18">
        <f t="shared" si="45"/>
        <v>0</v>
      </c>
      <c r="BP20" s="47">
        <f>SUM(BP21:BP22)</f>
        <v>0</v>
      </c>
      <c r="BQ20" s="4">
        <f t="shared" si="119"/>
        <v>0</v>
      </c>
      <c r="BR20" s="20">
        <f>SUM(BR21:BR22)</f>
        <v>0</v>
      </c>
      <c r="BS20" s="7">
        <f aca="true" t="shared" si="120" ref="BS20:BX20">SUM(BS21:BS22)</f>
        <v>0</v>
      </c>
      <c r="BT20" s="4">
        <f t="shared" si="120"/>
        <v>0</v>
      </c>
      <c r="BU20" s="4">
        <f t="shared" si="120"/>
        <v>0</v>
      </c>
      <c r="BV20" s="18">
        <f t="shared" si="46"/>
        <v>0</v>
      </c>
      <c r="BW20" s="47">
        <f>SUM(BW21:BW22)</f>
        <v>0</v>
      </c>
      <c r="BX20" s="4">
        <f t="shared" si="120"/>
        <v>0</v>
      </c>
      <c r="BY20" s="20">
        <f aca="true" t="shared" si="121" ref="BY20:CF20">SUM(BY21:BY22)</f>
        <v>0</v>
      </c>
      <c r="BZ20" s="7">
        <f t="shared" si="121"/>
        <v>0</v>
      </c>
      <c r="CA20" s="4">
        <f t="shared" si="121"/>
        <v>0</v>
      </c>
      <c r="CB20" s="4">
        <f t="shared" si="121"/>
        <v>0</v>
      </c>
      <c r="CC20" s="4">
        <f t="shared" si="121"/>
        <v>0</v>
      </c>
      <c r="CD20" s="4">
        <f t="shared" si="121"/>
        <v>0</v>
      </c>
      <c r="CE20" s="4">
        <f t="shared" si="121"/>
        <v>0</v>
      </c>
      <c r="CF20" s="8">
        <f t="shared" si="121"/>
        <v>0</v>
      </c>
      <c r="CG20" s="7">
        <f aca="true" t="shared" si="122" ref="CG20:CL20">SUM(CG21:CG22)</f>
        <v>0</v>
      </c>
      <c r="CH20" s="4">
        <f t="shared" si="122"/>
        <v>0</v>
      </c>
      <c r="CI20" s="4">
        <f t="shared" si="122"/>
        <v>0</v>
      </c>
      <c r="CJ20" s="4">
        <f aca="true" t="shared" si="123" ref="CJ20:CJ73">+CG20+CI20</f>
        <v>0</v>
      </c>
      <c r="CK20" s="47">
        <f>SUM(CK21:CK22)</f>
        <v>0</v>
      </c>
      <c r="CL20" s="4">
        <f t="shared" si="122"/>
        <v>0</v>
      </c>
      <c r="CM20" s="20">
        <f aca="true" t="shared" si="124" ref="CM20:CT20">SUM(CM21:CM22)</f>
        <v>0</v>
      </c>
      <c r="CN20" s="4">
        <f t="shared" si="124"/>
        <v>0</v>
      </c>
      <c r="CO20" s="4">
        <f t="shared" si="124"/>
        <v>0</v>
      </c>
      <c r="CP20" s="4">
        <f t="shared" si="124"/>
        <v>0</v>
      </c>
      <c r="CQ20" s="18">
        <f t="shared" si="51"/>
        <v>0</v>
      </c>
      <c r="CR20" s="47">
        <f>SUM(CR21:CR22)</f>
        <v>0</v>
      </c>
      <c r="CS20" s="4">
        <f t="shared" si="124"/>
        <v>0</v>
      </c>
      <c r="CT20" s="20">
        <f t="shared" si="124"/>
        <v>0</v>
      </c>
      <c r="CU20" s="4">
        <f aca="true" t="shared" si="125" ref="CU20:CZ20">SUM(CU21:CU22)</f>
        <v>0</v>
      </c>
      <c r="CV20" s="4">
        <f t="shared" si="125"/>
        <v>0</v>
      </c>
      <c r="CW20" s="4">
        <f t="shared" si="125"/>
        <v>0</v>
      </c>
      <c r="CX20" s="18">
        <f t="shared" si="52"/>
        <v>0</v>
      </c>
      <c r="CY20" s="47">
        <f>SUM(CY21:CY22)</f>
        <v>0</v>
      </c>
      <c r="CZ20" s="4">
        <f t="shared" si="125"/>
        <v>0</v>
      </c>
      <c r="DA20" s="20">
        <f>SUM(DA21:DA22)</f>
        <v>0</v>
      </c>
      <c r="DB20" s="4">
        <f aca="true" t="shared" si="126" ref="DB20:DG20">SUM(DB21:DB22)</f>
        <v>0</v>
      </c>
      <c r="DC20" s="4">
        <f t="shared" si="126"/>
        <v>0</v>
      </c>
      <c r="DD20" s="4">
        <f t="shared" si="126"/>
        <v>0</v>
      </c>
      <c r="DE20" s="18">
        <f t="shared" si="53"/>
        <v>0</v>
      </c>
      <c r="DF20" s="47">
        <f>SUM(DF21:DF22)</f>
        <v>0</v>
      </c>
      <c r="DG20" s="4">
        <f t="shared" si="126"/>
        <v>0</v>
      </c>
      <c r="DH20" s="20">
        <f aca="true" t="shared" si="127" ref="DH20:DO20">SUM(DH21:DH22)</f>
        <v>0</v>
      </c>
      <c r="DI20" s="4">
        <f t="shared" si="127"/>
        <v>0</v>
      </c>
      <c r="DJ20" s="4">
        <f t="shared" si="127"/>
        <v>0</v>
      </c>
      <c r="DK20" s="4">
        <f t="shared" si="127"/>
        <v>0</v>
      </c>
      <c r="DL20" s="18">
        <f t="shared" si="54"/>
        <v>0</v>
      </c>
      <c r="DM20" s="47">
        <f>SUM(DM21:DM22)</f>
        <v>0</v>
      </c>
      <c r="DN20" s="4">
        <f t="shared" si="127"/>
        <v>0</v>
      </c>
      <c r="DO20" s="20">
        <f t="shared" si="127"/>
        <v>0</v>
      </c>
      <c r="DP20" s="4">
        <f aca="true" t="shared" si="128" ref="DP20:DU20">SUM(DP21:DP22)</f>
        <v>0</v>
      </c>
      <c r="DQ20" s="4">
        <f t="shared" si="128"/>
        <v>0</v>
      </c>
      <c r="DR20" s="4">
        <f t="shared" si="128"/>
        <v>0</v>
      </c>
      <c r="DS20" s="18">
        <f t="shared" si="55"/>
        <v>0</v>
      </c>
      <c r="DT20" s="47">
        <f>SUM(DT21:DT22)</f>
        <v>0</v>
      </c>
      <c r="DU20" s="4">
        <f t="shared" si="128"/>
        <v>0</v>
      </c>
      <c r="DV20" s="20">
        <f>SUM(DV21:DV22)</f>
        <v>0</v>
      </c>
      <c r="DW20" s="4">
        <f aca="true" t="shared" si="129" ref="DW20:EB20">SUM(DW21:DW22)</f>
        <v>0</v>
      </c>
      <c r="DX20" s="4">
        <f t="shared" si="129"/>
        <v>0</v>
      </c>
      <c r="DY20" s="4">
        <f t="shared" si="129"/>
        <v>0</v>
      </c>
      <c r="DZ20" s="18">
        <f t="shared" si="56"/>
        <v>0</v>
      </c>
      <c r="EA20" s="47">
        <f>SUM(EA21:EA22)</f>
        <v>0</v>
      </c>
      <c r="EB20" s="4">
        <f t="shared" si="129"/>
        <v>0</v>
      </c>
      <c r="EC20" s="20">
        <f>SUM(EC21:EC22)</f>
        <v>0</v>
      </c>
      <c r="ED20" s="4">
        <f aca="true" t="shared" si="130" ref="ED20:EI20">SUM(ED21:ED22)</f>
        <v>0</v>
      </c>
      <c r="EE20" s="4">
        <f t="shared" si="130"/>
        <v>0</v>
      </c>
      <c r="EF20" s="4">
        <f t="shared" si="130"/>
        <v>0</v>
      </c>
      <c r="EG20" s="18">
        <f t="shared" si="57"/>
        <v>0</v>
      </c>
      <c r="EH20" s="47">
        <f>SUM(EH21:EH22)</f>
        <v>0</v>
      </c>
      <c r="EI20" s="4">
        <f t="shared" si="130"/>
        <v>0</v>
      </c>
      <c r="EJ20" s="20">
        <f>SUM(EJ21:EJ22)</f>
        <v>0</v>
      </c>
      <c r="EK20" s="4">
        <f aca="true" t="shared" si="131" ref="EK20:EP20">SUM(EK21:EK22)</f>
        <v>0</v>
      </c>
      <c r="EL20" s="4">
        <f t="shared" si="131"/>
        <v>0</v>
      </c>
      <c r="EM20" s="4">
        <f t="shared" si="131"/>
        <v>0</v>
      </c>
      <c r="EN20" s="26">
        <f t="shared" si="17"/>
        <v>0</v>
      </c>
      <c r="EO20" s="47">
        <f>SUM(EO21:EO22)</f>
        <v>0</v>
      </c>
      <c r="EP20" s="4">
        <f t="shared" si="131"/>
        <v>0</v>
      </c>
      <c r="EQ20" s="20">
        <f>SUM(EQ21:EQ22)</f>
        <v>0</v>
      </c>
      <c r="ER20" s="4">
        <f aca="true" t="shared" si="132" ref="ER20:EW20">SUM(ER21:ER22)</f>
        <v>0</v>
      </c>
      <c r="ES20" s="4">
        <f t="shared" si="132"/>
        <v>0</v>
      </c>
      <c r="ET20" s="4">
        <f t="shared" si="132"/>
        <v>0</v>
      </c>
      <c r="EU20" s="18">
        <f t="shared" si="58"/>
        <v>0</v>
      </c>
      <c r="EV20" s="47">
        <f>SUM(EV21:EV22)</f>
        <v>0</v>
      </c>
      <c r="EW20" s="4">
        <f t="shared" si="132"/>
        <v>0</v>
      </c>
      <c r="EX20" s="20">
        <f>SUM(EX21:EX22)</f>
        <v>0</v>
      </c>
      <c r="EY20" s="4">
        <f aca="true" t="shared" si="133" ref="EY20:FD20">SUM(EY21:EY22)</f>
        <v>0</v>
      </c>
      <c r="EZ20" s="4">
        <f t="shared" si="133"/>
        <v>0</v>
      </c>
      <c r="FA20" s="4">
        <f t="shared" si="133"/>
        <v>0</v>
      </c>
      <c r="FB20" s="18">
        <f t="shared" si="59"/>
        <v>0</v>
      </c>
      <c r="FC20" s="47">
        <f>SUM(FC21:FC22)</f>
        <v>0</v>
      </c>
      <c r="FD20" s="4">
        <f t="shared" si="133"/>
        <v>0</v>
      </c>
      <c r="FE20" s="20">
        <f>SUM(FE21:FE22)</f>
        <v>0</v>
      </c>
      <c r="FF20" s="4">
        <f aca="true" t="shared" si="134" ref="FF20:FK20">SUM(FF21:FF22)</f>
        <v>0</v>
      </c>
      <c r="FG20" s="4">
        <f t="shared" si="134"/>
        <v>0</v>
      </c>
      <c r="FH20" s="4">
        <f t="shared" si="134"/>
        <v>0</v>
      </c>
      <c r="FI20" s="18">
        <f t="shared" si="60"/>
        <v>0</v>
      </c>
      <c r="FJ20" s="47">
        <f>SUM(FJ21:FJ22)</f>
        <v>0</v>
      </c>
      <c r="FK20" s="4">
        <f t="shared" si="134"/>
        <v>0</v>
      </c>
      <c r="FL20" s="20">
        <f>SUM(FL21:FL22)</f>
        <v>0</v>
      </c>
      <c r="FM20" s="4">
        <f aca="true" t="shared" si="135" ref="FM20:FR20">SUM(FM21:FM22)</f>
        <v>0</v>
      </c>
      <c r="FN20" s="4">
        <f t="shared" si="135"/>
        <v>0</v>
      </c>
      <c r="FO20" s="4">
        <f t="shared" si="135"/>
        <v>0</v>
      </c>
      <c r="FP20" s="26">
        <f t="shared" si="22"/>
        <v>0</v>
      </c>
      <c r="FQ20" s="47">
        <f>SUM(FQ21:FQ22)</f>
        <v>0</v>
      </c>
      <c r="FR20" s="4">
        <f t="shared" si="135"/>
        <v>0</v>
      </c>
      <c r="FS20" s="20">
        <f>SUM(FS21:FS22)</f>
        <v>0</v>
      </c>
      <c r="FT20" s="4">
        <f aca="true" t="shared" si="136" ref="FT20:FY20">SUM(FT21:FT22)</f>
        <v>0</v>
      </c>
      <c r="FU20" s="4">
        <f t="shared" si="136"/>
        <v>0</v>
      </c>
      <c r="FV20" s="4">
        <f t="shared" si="136"/>
        <v>0</v>
      </c>
      <c r="FW20" s="18">
        <f t="shared" si="61"/>
        <v>0</v>
      </c>
      <c r="FX20" s="47">
        <f>SUM(FX21:FX22)</f>
        <v>0</v>
      </c>
      <c r="FY20" s="4">
        <f t="shared" si="136"/>
        <v>0</v>
      </c>
      <c r="FZ20" s="20">
        <f>SUM(FZ21:FZ22)</f>
        <v>0</v>
      </c>
      <c r="GA20" s="4">
        <f>SUM(GA21:GA22)</f>
        <v>0</v>
      </c>
      <c r="GB20" s="4">
        <f aca="true" t="shared" si="137" ref="GB20:GG20">SUM(GB21:GB22)</f>
        <v>0</v>
      </c>
      <c r="GC20" s="4">
        <f t="shared" si="137"/>
        <v>0</v>
      </c>
      <c r="GD20" s="18">
        <f t="shared" si="62"/>
        <v>0</v>
      </c>
      <c r="GE20" s="47">
        <f>SUM(GE21:GE22)</f>
        <v>0</v>
      </c>
      <c r="GF20" s="4">
        <f t="shared" si="137"/>
        <v>0</v>
      </c>
      <c r="GG20" s="20">
        <f t="shared" si="137"/>
        <v>0</v>
      </c>
      <c r="GH20" s="4">
        <f aca="true" t="shared" si="138" ref="GH20:GM20">SUM(GH21:GH22)</f>
        <v>0</v>
      </c>
      <c r="GI20" s="4">
        <f t="shared" si="138"/>
        <v>0</v>
      </c>
      <c r="GJ20" s="4">
        <f t="shared" si="138"/>
        <v>0</v>
      </c>
      <c r="GK20" s="18">
        <f t="shared" si="63"/>
        <v>0</v>
      </c>
      <c r="GL20" s="47">
        <f>SUM(GL21:GL22)</f>
        <v>0</v>
      </c>
      <c r="GM20" s="4">
        <f t="shared" si="138"/>
        <v>0</v>
      </c>
      <c r="GN20" s="20">
        <f>SUM(GN21:GN22)</f>
        <v>0</v>
      </c>
      <c r="GO20" s="4">
        <f aca="true" t="shared" si="139" ref="GO20:GT20">SUM(GO21:GO22)</f>
        <v>0</v>
      </c>
      <c r="GP20" s="4">
        <f t="shared" si="139"/>
        <v>0</v>
      </c>
      <c r="GQ20" s="4">
        <f t="shared" si="139"/>
        <v>0</v>
      </c>
      <c r="GR20" s="18">
        <f t="shared" si="64"/>
        <v>0</v>
      </c>
      <c r="GS20" s="47">
        <f>SUM(GS21:GS22)</f>
        <v>0</v>
      </c>
      <c r="GT20" s="4">
        <f t="shared" si="139"/>
        <v>0</v>
      </c>
      <c r="GU20" s="20">
        <f>SUM(GU21:GU22)</f>
        <v>0</v>
      </c>
      <c r="GV20" s="4">
        <f aca="true" t="shared" si="140" ref="GV20:HA20">SUM(GV21:GV22)</f>
        <v>0</v>
      </c>
      <c r="GW20" s="4">
        <f t="shared" si="140"/>
        <v>0</v>
      </c>
      <c r="GX20" s="4">
        <f t="shared" si="140"/>
        <v>0</v>
      </c>
      <c r="GY20" s="18">
        <f t="shared" si="65"/>
        <v>0</v>
      </c>
      <c r="GZ20" s="47">
        <f>SUM(GZ21:GZ22)</f>
        <v>0</v>
      </c>
      <c r="HA20" s="4">
        <f t="shared" si="140"/>
        <v>0</v>
      </c>
      <c r="HB20" s="20">
        <f>SUM(HB21:HB22)</f>
        <v>0</v>
      </c>
      <c r="HC20" s="4">
        <f aca="true" t="shared" si="141" ref="HC20:HH20">SUM(HC21:HC22)</f>
        <v>0</v>
      </c>
      <c r="HD20" s="4">
        <f t="shared" si="141"/>
        <v>0</v>
      </c>
      <c r="HE20" s="4">
        <f t="shared" si="141"/>
        <v>0</v>
      </c>
      <c r="HF20" s="18">
        <f t="shared" si="66"/>
        <v>0</v>
      </c>
      <c r="HG20" s="47">
        <f>SUM(HG21:HG22)</f>
        <v>0</v>
      </c>
      <c r="HH20" s="4">
        <f t="shared" si="141"/>
        <v>0</v>
      </c>
      <c r="HI20" s="20">
        <f>SUM(HI21:HI22)</f>
        <v>0</v>
      </c>
      <c r="HJ20" s="4">
        <f aca="true" t="shared" si="142" ref="HJ20:HO20">SUM(HJ21:HJ22)</f>
        <v>0</v>
      </c>
      <c r="HK20" s="4">
        <f t="shared" si="142"/>
        <v>0</v>
      </c>
      <c r="HL20" s="4">
        <f t="shared" si="142"/>
        <v>0</v>
      </c>
      <c r="HM20" s="18">
        <f t="shared" si="67"/>
        <v>0</v>
      </c>
      <c r="HN20" s="47">
        <f>SUM(HN21:HN22)</f>
        <v>0</v>
      </c>
      <c r="HO20" s="4">
        <f t="shared" si="142"/>
        <v>0</v>
      </c>
      <c r="HP20" s="20">
        <f>SUM(HP21:HP22)</f>
        <v>0</v>
      </c>
      <c r="HQ20" s="4">
        <f aca="true" t="shared" si="143" ref="HQ20:HV20">SUM(HQ21:HQ22)</f>
        <v>0</v>
      </c>
      <c r="HR20" s="4">
        <f t="shared" si="143"/>
        <v>0</v>
      </c>
      <c r="HS20" s="4">
        <f t="shared" si="143"/>
        <v>0</v>
      </c>
      <c r="HT20" s="18">
        <f t="shared" si="68"/>
        <v>0</v>
      </c>
      <c r="HU20" s="47">
        <f>SUM(HU21:HU22)</f>
        <v>0</v>
      </c>
      <c r="HV20" s="4">
        <f t="shared" si="143"/>
        <v>0</v>
      </c>
      <c r="HW20" s="20">
        <f>SUM(HW21:HW22)</f>
        <v>0</v>
      </c>
      <c r="HX20" s="4">
        <f aca="true" t="shared" si="144" ref="HX20:IC20">SUM(HX21:HX22)</f>
        <v>0</v>
      </c>
      <c r="HY20" s="4">
        <f t="shared" si="144"/>
        <v>0</v>
      </c>
      <c r="HZ20" s="4">
        <f t="shared" si="144"/>
        <v>0</v>
      </c>
      <c r="IA20" s="18">
        <f t="shared" si="69"/>
        <v>0</v>
      </c>
      <c r="IB20" s="47">
        <f>SUM(IB21:IB22)</f>
        <v>0</v>
      </c>
      <c r="IC20" s="4">
        <f t="shared" si="144"/>
        <v>0</v>
      </c>
      <c r="ID20" s="20">
        <f>SUM(ID21:ID22)</f>
        <v>0</v>
      </c>
      <c r="IE20" s="4">
        <f aca="true" t="shared" si="145" ref="IE20:IJ20">SUM(IE21:IE22)</f>
        <v>0</v>
      </c>
      <c r="IF20" s="4">
        <f t="shared" si="145"/>
        <v>0</v>
      </c>
      <c r="IG20" s="4">
        <f t="shared" si="145"/>
        <v>0</v>
      </c>
      <c r="IH20" s="18">
        <f t="shared" si="70"/>
        <v>0</v>
      </c>
      <c r="II20" s="47">
        <f>SUM(II21:II22)</f>
        <v>0</v>
      </c>
      <c r="IJ20" s="4">
        <f t="shared" si="145"/>
        <v>0</v>
      </c>
      <c r="IK20" s="20">
        <f>SUM(IK21:IK22)</f>
        <v>0</v>
      </c>
      <c r="IL20" s="4">
        <f aca="true" t="shared" si="146" ref="IL20:IQ20">SUM(IL21:IL22)</f>
        <v>0</v>
      </c>
      <c r="IM20" s="4">
        <f t="shared" si="146"/>
        <v>0</v>
      </c>
      <c r="IN20" s="4">
        <f t="shared" si="146"/>
        <v>0</v>
      </c>
      <c r="IO20" s="18">
        <f t="shared" si="71"/>
        <v>0</v>
      </c>
      <c r="IP20" s="47">
        <f>SUM(IP21:IP22)</f>
        <v>0</v>
      </c>
      <c r="IQ20" s="4">
        <f t="shared" si="146"/>
        <v>0</v>
      </c>
      <c r="IR20" s="20">
        <f>SUM(IR21:IR22)</f>
        <v>0</v>
      </c>
      <c r="IS20" s="38"/>
    </row>
    <row r="21" spans="1:253" s="97" customFormat="1" ht="9.75" customHeight="1">
      <c r="A21" s="74"/>
      <c r="B21" s="1" t="s">
        <v>134</v>
      </c>
      <c r="C21" s="64" t="s">
        <v>157</v>
      </c>
      <c r="D21" s="29">
        <f t="shared" si="72"/>
        <v>12000</v>
      </c>
      <c r="E21" s="2">
        <f>SUM(P21,W21,AD21,AK21,AR21,BF21,BM21,BT21,CH21,CO21,CV21,DC21,DJ21,DQ21,DX21,EE21)+SUM(EL21,ES21,EZ21,FG21,FN21,FU21,GB21,GI21,GP21,GW21,HD21,HK21,HR21,HY21,IF21,IM21)</f>
        <v>11000</v>
      </c>
      <c r="F21" s="210">
        <f t="shared" si="34"/>
        <v>0</v>
      </c>
      <c r="G21" s="210">
        <f t="shared" si="35"/>
        <v>12000</v>
      </c>
      <c r="H21" s="2">
        <f aca="true" t="shared" si="147" ref="H21:L22">SUM(Q21,X21,AE21,AL21,AS21,BG21,BN21,BU21,CI21,CP21,CW21,DD21,DK21,DR21,DY21,EF21)+SUM(EM21,ET21,FA21,FH21,FO21,FV21,GC21,GJ21,GQ21,GX21,HE21,HL21,HS21,HZ21,IG21,IN21)</f>
        <v>0</v>
      </c>
      <c r="I21" s="2">
        <f t="shared" si="147"/>
        <v>12000</v>
      </c>
      <c r="J21" s="2">
        <f t="shared" si="147"/>
        <v>0</v>
      </c>
      <c r="K21" s="2">
        <f t="shared" si="147"/>
        <v>12000</v>
      </c>
      <c r="L21" s="10">
        <f t="shared" si="147"/>
        <v>0</v>
      </c>
      <c r="M21" s="163">
        <v>12000</v>
      </c>
      <c r="N21" s="2"/>
      <c r="O21" s="170">
        <v>12000</v>
      </c>
      <c r="P21" s="2">
        <v>11000</v>
      </c>
      <c r="Q21" s="2"/>
      <c r="R21" s="18">
        <f t="shared" si="38"/>
        <v>12000</v>
      </c>
      <c r="S21" s="49">
        <f>R21-T21-U21</f>
        <v>0</v>
      </c>
      <c r="T21" s="2">
        <v>12000</v>
      </c>
      <c r="U21" s="21"/>
      <c r="V21" s="9"/>
      <c r="W21" s="2"/>
      <c r="X21" s="2"/>
      <c r="Y21" s="18">
        <f t="shared" si="39"/>
        <v>0</v>
      </c>
      <c r="Z21" s="47">
        <f t="shared" si="115"/>
        <v>0</v>
      </c>
      <c r="AA21" s="2"/>
      <c r="AB21" s="21"/>
      <c r="AC21" s="9"/>
      <c r="AD21" s="2"/>
      <c r="AE21" s="2"/>
      <c r="AF21" s="2">
        <f>AD21+AE21</f>
        <v>0</v>
      </c>
      <c r="AG21" s="49">
        <f>AF21-AH21-AI21</f>
        <v>0</v>
      </c>
      <c r="AH21" s="2"/>
      <c r="AI21" s="21"/>
      <c r="AJ21" s="9"/>
      <c r="AK21" s="2"/>
      <c r="AL21" s="2"/>
      <c r="AM21" s="2"/>
      <c r="AN21" s="49"/>
      <c r="AO21" s="2"/>
      <c r="AP21" s="21"/>
      <c r="AQ21" s="9"/>
      <c r="AR21" s="2"/>
      <c r="AS21" s="2"/>
      <c r="AT21" s="18">
        <f t="shared" si="40"/>
        <v>0</v>
      </c>
      <c r="AU21" s="49">
        <f>AT21-AV21-AW21</f>
        <v>0</v>
      </c>
      <c r="AV21" s="2"/>
      <c r="AW21" s="21"/>
      <c r="AX21" s="29">
        <f aca="true" t="shared" si="148" ref="AX21:BA22">SUM(BL21,BS21,BE21)</f>
        <v>0</v>
      </c>
      <c r="AY21" s="2">
        <f t="shared" si="148"/>
        <v>0</v>
      </c>
      <c r="AZ21" s="2">
        <f t="shared" si="148"/>
        <v>0</v>
      </c>
      <c r="BA21" s="2">
        <f t="shared" si="148"/>
        <v>0</v>
      </c>
      <c r="BB21" s="2">
        <f aca="true" t="shared" si="149" ref="BB21:BD22">SUM(BP21,BW21,BI21)</f>
        <v>0</v>
      </c>
      <c r="BC21" s="2">
        <f t="shared" si="149"/>
        <v>0</v>
      </c>
      <c r="BD21" s="21">
        <f t="shared" si="149"/>
        <v>0</v>
      </c>
      <c r="BE21" s="9"/>
      <c r="BF21" s="2"/>
      <c r="BG21" s="2"/>
      <c r="BH21" s="18">
        <f t="shared" si="44"/>
        <v>0</v>
      </c>
      <c r="BI21" s="49">
        <f>BH21-BJ21-BK21</f>
        <v>0</v>
      </c>
      <c r="BJ21" s="2"/>
      <c r="BK21" s="21"/>
      <c r="BL21" s="9"/>
      <c r="BM21" s="2"/>
      <c r="BN21" s="2"/>
      <c r="BO21" s="18">
        <f t="shared" si="45"/>
        <v>0</v>
      </c>
      <c r="BP21" s="49">
        <f>BO21-BQ21-BR21</f>
        <v>0</v>
      </c>
      <c r="BQ21" s="2"/>
      <c r="BR21" s="21"/>
      <c r="BS21" s="9"/>
      <c r="BT21" s="2"/>
      <c r="BU21" s="2"/>
      <c r="BV21" s="18">
        <f t="shared" si="46"/>
        <v>0</v>
      </c>
      <c r="BW21" s="49">
        <f>BV21-BX21-BY21</f>
        <v>0</v>
      </c>
      <c r="BX21" s="2"/>
      <c r="BY21" s="21"/>
      <c r="BZ21" s="29">
        <f aca="true" t="shared" si="150" ref="BZ21:CC22">SUM(CG21,CN21,CU21,DB21,DI21,DP21,DW21,ED21,EK21,ER21,EY21,FF21,FM21,FT21,GA21,GH21,GO21,GV21,HC21,HJ21,HQ21,HX21,IE21,IL21)</f>
        <v>0</v>
      </c>
      <c r="CA21" s="2">
        <f t="shared" si="150"/>
        <v>0</v>
      </c>
      <c r="CB21" s="2">
        <f t="shared" si="150"/>
        <v>0</v>
      </c>
      <c r="CC21" s="2">
        <f t="shared" si="150"/>
        <v>0</v>
      </c>
      <c r="CD21" s="2">
        <f aca="true" t="shared" si="151" ref="CD21:CF22">SUM(CK21,CR21,CY21,DF21,DM21,DT21,EA21,EH21,EO21,EV21,FC21,FJ21,FQ21,FX21,GE21,GL21,GS21,GZ21,HG21,HN21,HU21,IB21,II21,IP21)</f>
        <v>0</v>
      </c>
      <c r="CE21" s="2">
        <f t="shared" si="151"/>
        <v>0</v>
      </c>
      <c r="CF21" s="21">
        <f t="shared" si="151"/>
        <v>0</v>
      </c>
      <c r="CG21" s="9"/>
      <c r="CH21" s="2"/>
      <c r="CI21" s="2"/>
      <c r="CJ21" s="4">
        <f t="shared" si="123"/>
        <v>0</v>
      </c>
      <c r="CK21" s="49">
        <f>CJ21-CL21-CM21</f>
        <v>0</v>
      </c>
      <c r="CL21" s="2"/>
      <c r="CM21" s="21"/>
      <c r="CN21" s="2"/>
      <c r="CO21" s="2"/>
      <c r="CP21" s="2"/>
      <c r="CQ21" s="18">
        <f t="shared" si="51"/>
        <v>0</v>
      </c>
      <c r="CR21" s="49">
        <f>CQ21-CS21-CT21</f>
        <v>0</v>
      </c>
      <c r="CS21" s="2"/>
      <c r="CT21" s="21"/>
      <c r="CU21" s="2"/>
      <c r="CV21" s="2"/>
      <c r="CW21" s="2"/>
      <c r="CX21" s="18">
        <f t="shared" si="52"/>
        <v>0</v>
      </c>
      <c r="CY21" s="49">
        <f>CX21-CZ21-DA21</f>
        <v>0</v>
      </c>
      <c r="CZ21" s="2"/>
      <c r="DA21" s="21"/>
      <c r="DB21" s="2"/>
      <c r="DC21" s="2"/>
      <c r="DD21" s="2"/>
      <c r="DE21" s="18">
        <f t="shared" si="53"/>
        <v>0</v>
      </c>
      <c r="DF21" s="49">
        <f>DE21-DG21-DH21</f>
        <v>0</v>
      </c>
      <c r="DG21" s="2"/>
      <c r="DH21" s="21"/>
      <c r="DI21" s="2"/>
      <c r="DJ21" s="2"/>
      <c r="DK21" s="2"/>
      <c r="DL21" s="18">
        <f t="shared" si="54"/>
        <v>0</v>
      </c>
      <c r="DM21" s="49">
        <f>DL21-DN21-DO21</f>
        <v>0</v>
      </c>
      <c r="DN21" s="2"/>
      <c r="DO21" s="21"/>
      <c r="DP21" s="2"/>
      <c r="DQ21" s="2"/>
      <c r="DR21" s="2"/>
      <c r="DS21" s="18">
        <f t="shared" si="55"/>
        <v>0</v>
      </c>
      <c r="DT21" s="49">
        <f>DS21-DU21-DV21</f>
        <v>0</v>
      </c>
      <c r="DU21" s="2"/>
      <c r="DV21" s="21"/>
      <c r="DW21" s="2"/>
      <c r="DX21" s="2"/>
      <c r="DY21" s="2"/>
      <c r="DZ21" s="18">
        <f t="shared" si="56"/>
        <v>0</v>
      </c>
      <c r="EA21" s="49">
        <f>DZ21-EB21-EC21</f>
        <v>0</v>
      </c>
      <c r="EB21" s="2"/>
      <c r="EC21" s="21"/>
      <c r="ED21" s="2"/>
      <c r="EE21" s="2"/>
      <c r="EF21" s="2"/>
      <c r="EG21" s="18">
        <f t="shared" si="57"/>
        <v>0</v>
      </c>
      <c r="EH21" s="49">
        <f>EG21-EI21-EJ21</f>
        <v>0</v>
      </c>
      <c r="EI21" s="2"/>
      <c r="EJ21" s="21"/>
      <c r="EK21" s="2"/>
      <c r="EL21" s="2"/>
      <c r="EM21" s="2"/>
      <c r="EN21" s="26">
        <f t="shared" si="17"/>
        <v>0</v>
      </c>
      <c r="EO21" s="49">
        <f>EN21-EP21-EQ21</f>
        <v>0</v>
      </c>
      <c r="EP21" s="2"/>
      <c r="EQ21" s="21"/>
      <c r="ER21" s="2"/>
      <c r="ES21" s="2"/>
      <c r="ET21" s="2"/>
      <c r="EU21" s="18">
        <f t="shared" si="58"/>
        <v>0</v>
      </c>
      <c r="EV21" s="49">
        <f>EU21-EW21-EX21</f>
        <v>0</v>
      </c>
      <c r="EW21" s="2"/>
      <c r="EX21" s="21"/>
      <c r="EY21" s="2"/>
      <c r="EZ21" s="2"/>
      <c r="FA21" s="2"/>
      <c r="FB21" s="18">
        <f t="shared" si="59"/>
        <v>0</v>
      </c>
      <c r="FC21" s="49">
        <f>FB21-FD21-FE21</f>
        <v>0</v>
      </c>
      <c r="FD21" s="2"/>
      <c r="FE21" s="21"/>
      <c r="FF21" s="2"/>
      <c r="FG21" s="2"/>
      <c r="FH21" s="2"/>
      <c r="FI21" s="18">
        <f t="shared" si="60"/>
        <v>0</v>
      </c>
      <c r="FJ21" s="49">
        <f>FI21-FK21-FL21</f>
        <v>0</v>
      </c>
      <c r="FK21" s="2"/>
      <c r="FL21" s="21"/>
      <c r="FM21" s="2"/>
      <c r="FN21" s="2"/>
      <c r="FO21" s="2"/>
      <c r="FP21" s="211">
        <f t="shared" si="22"/>
        <v>0</v>
      </c>
      <c r="FQ21" s="49">
        <f>FP21-FR21-FS21</f>
        <v>0</v>
      </c>
      <c r="FR21" s="2"/>
      <c r="FS21" s="21"/>
      <c r="FT21" s="2"/>
      <c r="FU21" s="2"/>
      <c r="FV21" s="2"/>
      <c r="FW21" s="210">
        <f t="shared" si="61"/>
        <v>0</v>
      </c>
      <c r="FX21" s="49">
        <f>FW21-FY21-FZ21</f>
        <v>0</v>
      </c>
      <c r="FY21" s="2"/>
      <c r="FZ21" s="21"/>
      <c r="GA21" s="2"/>
      <c r="GB21" s="2"/>
      <c r="GC21" s="2"/>
      <c r="GD21" s="18">
        <f t="shared" si="62"/>
        <v>0</v>
      </c>
      <c r="GE21" s="49">
        <f>GD21-GF21-GG21</f>
        <v>0</v>
      </c>
      <c r="GF21" s="2"/>
      <c r="GG21" s="21"/>
      <c r="GH21" s="2"/>
      <c r="GI21" s="2"/>
      <c r="GJ21" s="2"/>
      <c r="GK21" s="18">
        <f t="shared" si="63"/>
        <v>0</v>
      </c>
      <c r="GL21" s="49">
        <f>GK21-GM21-GN21</f>
        <v>0</v>
      </c>
      <c r="GM21" s="2"/>
      <c r="GN21" s="21"/>
      <c r="GO21" s="2"/>
      <c r="GP21" s="2"/>
      <c r="GQ21" s="2"/>
      <c r="GR21" s="18">
        <f t="shared" si="64"/>
        <v>0</v>
      </c>
      <c r="GS21" s="49">
        <f>GR21-GT21-GU21</f>
        <v>0</v>
      </c>
      <c r="GT21" s="2"/>
      <c r="GU21" s="21"/>
      <c r="GV21" s="2"/>
      <c r="GW21" s="2"/>
      <c r="GX21" s="2"/>
      <c r="GY21" s="18">
        <f t="shared" si="65"/>
        <v>0</v>
      </c>
      <c r="GZ21" s="49">
        <f>GY21-HA21-HB21</f>
        <v>0</v>
      </c>
      <c r="HA21" s="2"/>
      <c r="HB21" s="21"/>
      <c r="HC21" s="2"/>
      <c r="HD21" s="2"/>
      <c r="HE21" s="2"/>
      <c r="HF21" s="18">
        <f t="shared" si="66"/>
        <v>0</v>
      </c>
      <c r="HG21" s="49">
        <f>HF21-HH21-HI21</f>
        <v>0</v>
      </c>
      <c r="HH21" s="2"/>
      <c r="HI21" s="21"/>
      <c r="HJ21" s="2"/>
      <c r="HK21" s="2"/>
      <c r="HL21" s="2"/>
      <c r="HM21" s="18">
        <f t="shared" si="67"/>
        <v>0</v>
      </c>
      <c r="HN21" s="49">
        <f>HM21-HO21-HP21</f>
        <v>0</v>
      </c>
      <c r="HO21" s="2"/>
      <c r="HP21" s="21"/>
      <c r="HQ21" s="2"/>
      <c r="HR21" s="2"/>
      <c r="HS21" s="2"/>
      <c r="HT21" s="18">
        <f t="shared" si="68"/>
        <v>0</v>
      </c>
      <c r="HU21" s="49">
        <f>HT21-HV21-HW21</f>
        <v>0</v>
      </c>
      <c r="HV21" s="2"/>
      <c r="HW21" s="21"/>
      <c r="HX21" s="2"/>
      <c r="HY21" s="2"/>
      <c r="HZ21" s="2"/>
      <c r="IA21" s="18">
        <f t="shared" si="69"/>
        <v>0</v>
      </c>
      <c r="IB21" s="49">
        <f>IA21-IC21-ID21</f>
        <v>0</v>
      </c>
      <c r="IC21" s="2"/>
      <c r="ID21" s="21"/>
      <c r="IE21" s="2"/>
      <c r="IF21" s="2"/>
      <c r="IG21" s="2"/>
      <c r="IH21" s="18">
        <f t="shared" si="70"/>
        <v>0</v>
      </c>
      <c r="II21" s="49">
        <f>IH21-IJ21-IK21</f>
        <v>0</v>
      </c>
      <c r="IJ21" s="2"/>
      <c r="IK21" s="21"/>
      <c r="IL21" s="2"/>
      <c r="IM21" s="2"/>
      <c r="IN21" s="2"/>
      <c r="IO21" s="18">
        <f t="shared" si="71"/>
        <v>0</v>
      </c>
      <c r="IP21" s="49">
        <f>IO21-IQ21-IR21</f>
        <v>0</v>
      </c>
      <c r="IQ21" s="2"/>
      <c r="IR21" s="21"/>
      <c r="IS21" s="37"/>
    </row>
    <row r="22" spans="1:253" s="97" customFormat="1" ht="9.75" customHeight="1">
      <c r="A22" s="74"/>
      <c r="B22" s="1" t="s">
        <v>135</v>
      </c>
      <c r="C22" s="64" t="s">
        <v>158</v>
      </c>
      <c r="D22" s="30">
        <f t="shared" si="72"/>
        <v>0</v>
      </c>
      <c r="E22" s="2">
        <f>SUM(P22,W22,AD22,AK22,AR22,BF22,BM22,BT22,CH22,CO22,CV22,DC22,DJ22,DQ22,DX22,EE22)+SUM(EL22,ES22,EZ22,FG22,FN22,FU22,GB22,GI22,GP22,GW22,HD22,HK22,HR22,HY22,IF22,IM22)</f>
        <v>3712</v>
      </c>
      <c r="F22" s="18">
        <f t="shared" si="34"/>
        <v>0</v>
      </c>
      <c r="G22" s="210">
        <f t="shared" si="35"/>
        <v>0</v>
      </c>
      <c r="H22" s="2">
        <f t="shared" si="147"/>
        <v>0</v>
      </c>
      <c r="I22" s="2">
        <f t="shared" si="147"/>
        <v>0</v>
      </c>
      <c r="J22" s="2">
        <f t="shared" si="147"/>
        <v>0</v>
      </c>
      <c r="K22" s="2">
        <f t="shared" si="147"/>
        <v>0</v>
      </c>
      <c r="L22" s="10">
        <f t="shared" si="147"/>
        <v>0</v>
      </c>
      <c r="M22" s="163">
        <v>0</v>
      </c>
      <c r="N22" s="2"/>
      <c r="O22" s="170">
        <v>0</v>
      </c>
      <c r="P22" s="2">
        <v>3712</v>
      </c>
      <c r="Q22" s="2"/>
      <c r="R22" s="18">
        <f t="shared" si="38"/>
        <v>0</v>
      </c>
      <c r="S22" s="49">
        <f>R22-T22-U22</f>
        <v>0</v>
      </c>
      <c r="T22" s="2"/>
      <c r="U22" s="21"/>
      <c r="V22" s="9"/>
      <c r="W22" s="2"/>
      <c r="X22" s="2"/>
      <c r="Y22" s="18">
        <f t="shared" si="39"/>
        <v>0</v>
      </c>
      <c r="Z22" s="47">
        <f t="shared" si="115"/>
        <v>0</v>
      </c>
      <c r="AA22" s="2"/>
      <c r="AB22" s="21"/>
      <c r="AC22" s="9"/>
      <c r="AD22" s="2"/>
      <c r="AE22" s="2"/>
      <c r="AF22" s="2">
        <f>AD22+AE22</f>
        <v>0</v>
      </c>
      <c r="AG22" s="49">
        <f>AF22-AH22-AI22</f>
        <v>0</v>
      </c>
      <c r="AH22" s="2"/>
      <c r="AI22" s="21"/>
      <c r="AJ22" s="9"/>
      <c r="AK22" s="2"/>
      <c r="AL22" s="2"/>
      <c r="AM22" s="2"/>
      <c r="AN22" s="49"/>
      <c r="AO22" s="2"/>
      <c r="AP22" s="21"/>
      <c r="AQ22" s="9"/>
      <c r="AR22" s="2"/>
      <c r="AS22" s="2"/>
      <c r="AT22" s="18">
        <f t="shared" si="40"/>
        <v>0</v>
      </c>
      <c r="AU22" s="49">
        <f>AT22-AV22-AW22</f>
        <v>0</v>
      </c>
      <c r="AV22" s="2"/>
      <c r="AW22" s="21"/>
      <c r="AX22" s="29">
        <f t="shared" si="148"/>
        <v>0</v>
      </c>
      <c r="AY22" s="2">
        <f t="shared" si="148"/>
        <v>0</v>
      </c>
      <c r="AZ22" s="2">
        <f t="shared" si="148"/>
        <v>0</v>
      </c>
      <c r="BA22" s="2">
        <f t="shared" si="148"/>
        <v>0</v>
      </c>
      <c r="BB22" s="2">
        <f t="shared" si="149"/>
        <v>0</v>
      </c>
      <c r="BC22" s="2">
        <f t="shared" si="149"/>
        <v>0</v>
      </c>
      <c r="BD22" s="21">
        <f t="shared" si="149"/>
        <v>0</v>
      </c>
      <c r="BE22" s="9"/>
      <c r="BF22" s="2"/>
      <c r="BG22" s="2"/>
      <c r="BH22" s="18">
        <f t="shared" si="44"/>
        <v>0</v>
      </c>
      <c r="BI22" s="49">
        <f>BH22-BJ22-BK22</f>
        <v>0</v>
      </c>
      <c r="BJ22" s="2"/>
      <c r="BK22" s="21"/>
      <c r="BL22" s="9"/>
      <c r="BM22" s="2"/>
      <c r="BN22" s="2"/>
      <c r="BO22" s="18">
        <f t="shared" si="45"/>
        <v>0</v>
      </c>
      <c r="BP22" s="49">
        <f>BO22-BQ22-BR22</f>
        <v>0</v>
      </c>
      <c r="BQ22" s="2"/>
      <c r="BR22" s="21"/>
      <c r="BS22" s="9"/>
      <c r="BT22" s="2"/>
      <c r="BU22" s="2"/>
      <c r="BV22" s="18">
        <f t="shared" si="46"/>
        <v>0</v>
      </c>
      <c r="BW22" s="49">
        <f>BV22-BX22-BY22</f>
        <v>0</v>
      </c>
      <c r="BX22" s="2"/>
      <c r="BY22" s="21"/>
      <c r="BZ22" s="29">
        <f t="shared" si="150"/>
        <v>0</v>
      </c>
      <c r="CA22" s="2">
        <f t="shared" si="150"/>
        <v>0</v>
      </c>
      <c r="CB22" s="2">
        <f t="shared" si="150"/>
        <v>0</v>
      </c>
      <c r="CC22" s="2">
        <f t="shared" si="150"/>
        <v>0</v>
      </c>
      <c r="CD22" s="2">
        <f t="shared" si="151"/>
        <v>0</v>
      </c>
      <c r="CE22" s="2">
        <f t="shared" si="151"/>
        <v>0</v>
      </c>
      <c r="CF22" s="21">
        <f t="shared" si="151"/>
        <v>0</v>
      </c>
      <c r="CG22" s="9"/>
      <c r="CH22" s="2"/>
      <c r="CI22" s="2"/>
      <c r="CJ22" s="4">
        <f t="shared" si="123"/>
        <v>0</v>
      </c>
      <c r="CK22" s="49">
        <f>CJ22-CL22-CM22</f>
        <v>0</v>
      </c>
      <c r="CL22" s="2"/>
      <c r="CM22" s="21"/>
      <c r="CN22" s="2"/>
      <c r="CO22" s="2"/>
      <c r="CP22" s="2"/>
      <c r="CQ22" s="18">
        <f t="shared" si="51"/>
        <v>0</v>
      </c>
      <c r="CR22" s="49">
        <f>CQ22-CS22-CT22</f>
        <v>0</v>
      </c>
      <c r="CS22" s="2"/>
      <c r="CT22" s="21"/>
      <c r="CU22" s="2"/>
      <c r="CV22" s="2"/>
      <c r="CW22" s="2"/>
      <c r="CX22" s="18">
        <f t="shared" si="52"/>
        <v>0</v>
      </c>
      <c r="CY22" s="49">
        <f>CX22-CZ22-DA22</f>
        <v>0</v>
      </c>
      <c r="CZ22" s="2"/>
      <c r="DA22" s="21"/>
      <c r="DB22" s="2"/>
      <c r="DC22" s="2"/>
      <c r="DD22" s="2"/>
      <c r="DE22" s="18">
        <f t="shared" si="53"/>
        <v>0</v>
      </c>
      <c r="DF22" s="49">
        <f>DE22-DG22-DH22</f>
        <v>0</v>
      </c>
      <c r="DG22" s="2"/>
      <c r="DH22" s="21"/>
      <c r="DI22" s="2"/>
      <c r="DJ22" s="2"/>
      <c r="DK22" s="2"/>
      <c r="DL22" s="18">
        <f t="shared" si="54"/>
        <v>0</v>
      </c>
      <c r="DM22" s="49">
        <f>DL22-DN22-DO22</f>
        <v>0</v>
      </c>
      <c r="DN22" s="2"/>
      <c r="DO22" s="21"/>
      <c r="DP22" s="2"/>
      <c r="DQ22" s="2"/>
      <c r="DR22" s="2"/>
      <c r="DS22" s="18">
        <f t="shared" si="55"/>
        <v>0</v>
      </c>
      <c r="DT22" s="49">
        <f>DS22-DU22-DV22</f>
        <v>0</v>
      </c>
      <c r="DU22" s="2"/>
      <c r="DV22" s="21"/>
      <c r="DW22" s="2"/>
      <c r="DX22" s="2"/>
      <c r="DY22" s="2"/>
      <c r="DZ22" s="18">
        <f t="shared" si="56"/>
        <v>0</v>
      </c>
      <c r="EA22" s="49">
        <f>DZ22-EB22-EC22</f>
        <v>0</v>
      </c>
      <c r="EB22" s="2"/>
      <c r="EC22" s="21"/>
      <c r="ED22" s="2"/>
      <c r="EE22" s="2"/>
      <c r="EF22" s="2"/>
      <c r="EG22" s="18">
        <f t="shared" si="57"/>
        <v>0</v>
      </c>
      <c r="EH22" s="49">
        <f>EG22-EI22-EJ22</f>
        <v>0</v>
      </c>
      <c r="EI22" s="2"/>
      <c r="EJ22" s="21"/>
      <c r="EK22" s="2"/>
      <c r="EL22" s="2"/>
      <c r="EM22" s="2"/>
      <c r="EN22" s="26">
        <f t="shared" si="17"/>
        <v>0</v>
      </c>
      <c r="EO22" s="49">
        <f>EN22-EP22-EQ22</f>
        <v>0</v>
      </c>
      <c r="EP22" s="2"/>
      <c r="EQ22" s="21"/>
      <c r="ER22" s="2"/>
      <c r="ES22" s="2"/>
      <c r="ET22" s="2"/>
      <c r="EU22" s="18">
        <f t="shared" si="58"/>
        <v>0</v>
      </c>
      <c r="EV22" s="49">
        <f>EU22-EW22-EX22</f>
        <v>0</v>
      </c>
      <c r="EW22" s="2"/>
      <c r="EX22" s="21"/>
      <c r="EY22" s="2"/>
      <c r="EZ22" s="2"/>
      <c r="FA22" s="2"/>
      <c r="FB22" s="18">
        <f t="shared" si="59"/>
        <v>0</v>
      </c>
      <c r="FC22" s="49">
        <f>FB22-FD22-FE22</f>
        <v>0</v>
      </c>
      <c r="FD22" s="2"/>
      <c r="FE22" s="21"/>
      <c r="FF22" s="2"/>
      <c r="FG22" s="2"/>
      <c r="FH22" s="2"/>
      <c r="FI22" s="18">
        <f t="shared" si="60"/>
        <v>0</v>
      </c>
      <c r="FJ22" s="49">
        <f>FI22-FK22-FL22</f>
        <v>0</v>
      </c>
      <c r="FK22" s="2"/>
      <c r="FL22" s="21"/>
      <c r="FM22" s="2"/>
      <c r="FN22" s="2"/>
      <c r="FO22" s="2"/>
      <c r="FP22" s="26">
        <f t="shared" si="22"/>
        <v>0</v>
      </c>
      <c r="FQ22" s="49">
        <f>FP22-FR22-FS22</f>
        <v>0</v>
      </c>
      <c r="FR22" s="2"/>
      <c r="FS22" s="21"/>
      <c r="FT22" s="2"/>
      <c r="FU22" s="2"/>
      <c r="FV22" s="2"/>
      <c r="FW22" s="18">
        <f t="shared" si="61"/>
        <v>0</v>
      </c>
      <c r="FX22" s="49">
        <f>FW22-FY22-FZ22</f>
        <v>0</v>
      </c>
      <c r="FY22" s="2"/>
      <c r="FZ22" s="21"/>
      <c r="GA22" s="2"/>
      <c r="GB22" s="2"/>
      <c r="GC22" s="2"/>
      <c r="GD22" s="18">
        <f t="shared" si="62"/>
        <v>0</v>
      </c>
      <c r="GE22" s="49">
        <f>GD22-GF22-GG22</f>
        <v>0</v>
      </c>
      <c r="GF22" s="2"/>
      <c r="GG22" s="21"/>
      <c r="GH22" s="2"/>
      <c r="GI22" s="2"/>
      <c r="GJ22" s="2"/>
      <c r="GK22" s="18">
        <f t="shared" si="63"/>
        <v>0</v>
      </c>
      <c r="GL22" s="49">
        <f>GK22-GM22-GN22</f>
        <v>0</v>
      </c>
      <c r="GM22" s="2"/>
      <c r="GN22" s="21"/>
      <c r="GO22" s="2"/>
      <c r="GP22" s="2"/>
      <c r="GQ22" s="2"/>
      <c r="GR22" s="18">
        <f t="shared" si="64"/>
        <v>0</v>
      </c>
      <c r="GS22" s="49">
        <f>GR22-GT22-GU22</f>
        <v>0</v>
      </c>
      <c r="GT22" s="2"/>
      <c r="GU22" s="21"/>
      <c r="GV22" s="2"/>
      <c r="GW22" s="2"/>
      <c r="GX22" s="2"/>
      <c r="GY22" s="18">
        <f t="shared" si="65"/>
        <v>0</v>
      </c>
      <c r="GZ22" s="49">
        <f>GY22-HA22-HB22</f>
        <v>0</v>
      </c>
      <c r="HA22" s="2"/>
      <c r="HB22" s="21"/>
      <c r="HC22" s="2"/>
      <c r="HD22" s="2"/>
      <c r="HE22" s="2"/>
      <c r="HF22" s="18">
        <f t="shared" si="66"/>
        <v>0</v>
      </c>
      <c r="HG22" s="49">
        <f>HF22-HH22-HI22</f>
        <v>0</v>
      </c>
      <c r="HH22" s="2"/>
      <c r="HI22" s="21"/>
      <c r="HJ22" s="2"/>
      <c r="HK22" s="2"/>
      <c r="HL22" s="2"/>
      <c r="HM22" s="18">
        <f t="shared" si="67"/>
        <v>0</v>
      </c>
      <c r="HN22" s="49">
        <f>HM22-HO22-HP22</f>
        <v>0</v>
      </c>
      <c r="HO22" s="2"/>
      <c r="HP22" s="21"/>
      <c r="HQ22" s="2"/>
      <c r="HR22" s="2"/>
      <c r="HS22" s="2"/>
      <c r="HT22" s="18">
        <f t="shared" si="68"/>
        <v>0</v>
      </c>
      <c r="HU22" s="49">
        <f>HT22-HV22-HW22</f>
        <v>0</v>
      </c>
      <c r="HV22" s="2"/>
      <c r="HW22" s="21"/>
      <c r="HX22" s="2"/>
      <c r="HY22" s="2"/>
      <c r="HZ22" s="2"/>
      <c r="IA22" s="18">
        <f t="shared" si="69"/>
        <v>0</v>
      </c>
      <c r="IB22" s="49">
        <f>IA22-IC22-ID22</f>
        <v>0</v>
      </c>
      <c r="IC22" s="2"/>
      <c r="ID22" s="21"/>
      <c r="IE22" s="2"/>
      <c r="IF22" s="2"/>
      <c r="IG22" s="2"/>
      <c r="IH22" s="18">
        <f t="shared" si="70"/>
        <v>0</v>
      </c>
      <c r="II22" s="49">
        <f>IH22-IJ22-IK22</f>
        <v>0</v>
      </c>
      <c r="IJ22" s="2"/>
      <c r="IK22" s="21"/>
      <c r="IL22" s="2"/>
      <c r="IM22" s="2"/>
      <c r="IN22" s="2"/>
      <c r="IO22" s="18">
        <f t="shared" si="71"/>
        <v>0</v>
      </c>
      <c r="IP22" s="49">
        <f>IO22-IQ22-IR22</f>
        <v>0</v>
      </c>
      <c r="IQ22" s="2"/>
      <c r="IR22" s="21"/>
      <c r="IS22" s="37"/>
    </row>
    <row r="23" spans="1:253" s="101" customFormat="1" ht="30.75" customHeight="1">
      <c r="A23" s="77" t="s">
        <v>127</v>
      </c>
      <c r="B23" s="219" t="s">
        <v>142</v>
      </c>
      <c r="C23" s="220"/>
      <c r="D23" s="212">
        <f>SUM(M23,V23,AC23,AJ23,AQ23,BE23,BL23,BS23,CG23,CN23,CU23,DB23,DI23,DP23,DW23,ED23)+SUM(EK23,ER23,EY23,FF23,FM23,FT23,GA23,GH23,GO23,GV23,HC23,HJ23,HQ23,HX23,IE23,IL23)+1</f>
        <v>25204887</v>
      </c>
      <c r="E23" s="6">
        <f aca="true" t="shared" si="152" ref="E23:P23">E11+E16+E19+E20</f>
        <v>22390963</v>
      </c>
      <c r="F23" s="15">
        <f t="shared" si="34"/>
        <v>0</v>
      </c>
      <c r="G23" s="15">
        <f t="shared" si="35"/>
        <v>25204887</v>
      </c>
      <c r="H23" s="6">
        <f t="shared" si="152"/>
        <v>29379</v>
      </c>
      <c r="I23" s="6">
        <f t="shared" si="152"/>
        <v>25505164</v>
      </c>
      <c r="J23" s="6">
        <f t="shared" si="152"/>
        <v>17232372</v>
      </c>
      <c r="K23" s="6">
        <f t="shared" si="152"/>
        <v>8255855</v>
      </c>
      <c r="L23" s="12">
        <f t="shared" si="152"/>
        <v>16937</v>
      </c>
      <c r="M23" s="165">
        <f>+M20+M19+M16+M11</f>
        <v>22288733</v>
      </c>
      <c r="N23" s="6"/>
      <c r="O23" s="173">
        <f t="shared" si="152"/>
        <v>22559632</v>
      </c>
      <c r="P23" s="6">
        <f t="shared" si="152"/>
        <v>19797852</v>
      </c>
      <c r="Q23" s="6">
        <f>Q11+Q16+Q19+Q20</f>
        <v>-83620.6</v>
      </c>
      <c r="R23" s="6">
        <f t="shared" si="38"/>
        <v>22476011.4</v>
      </c>
      <c r="S23" s="50">
        <f>S11+S16+S19+S20</f>
        <v>15615642</v>
      </c>
      <c r="T23" s="6">
        <f>T11+T16+T19+T20</f>
        <v>6860339</v>
      </c>
      <c r="U23" s="23">
        <f>U11+U16+U19+U20</f>
        <v>30</v>
      </c>
      <c r="V23" s="11">
        <f aca="true" t="shared" si="153" ref="V23:AA23">V11+V16+V19+V20</f>
        <v>715289</v>
      </c>
      <c r="W23" s="6">
        <f t="shared" si="153"/>
        <v>487088</v>
      </c>
      <c r="X23" s="6">
        <f t="shared" si="153"/>
        <v>0</v>
      </c>
      <c r="Y23" s="15">
        <f t="shared" si="39"/>
        <v>715289</v>
      </c>
      <c r="Z23" s="213">
        <f t="shared" si="115"/>
        <v>676970</v>
      </c>
      <c r="AA23" s="6">
        <f t="shared" si="153"/>
        <v>21412</v>
      </c>
      <c r="AB23" s="23">
        <f>AB11+AB16+AB19+AB20</f>
        <v>16907</v>
      </c>
      <c r="AC23" s="11">
        <f aca="true" t="shared" si="154" ref="AC23:AH23">AC11+AC16+AC19+AC20</f>
        <v>1702587</v>
      </c>
      <c r="AD23" s="6">
        <f t="shared" si="154"/>
        <v>1631354</v>
      </c>
      <c r="AE23" s="6">
        <f t="shared" si="154"/>
        <v>113000</v>
      </c>
      <c r="AF23" s="6">
        <f t="shared" si="154"/>
        <v>1815587</v>
      </c>
      <c r="AG23" s="50">
        <f>AG11+AG16+AG19+AG20</f>
        <v>461277</v>
      </c>
      <c r="AH23" s="6">
        <f t="shared" si="154"/>
        <v>1354310</v>
      </c>
      <c r="AI23" s="23">
        <f>AI11+AI16+AI19+AI20</f>
        <v>0</v>
      </c>
      <c r="AJ23" s="11"/>
      <c r="AK23" s="6"/>
      <c r="AL23" s="6"/>
      <c r="AM23" s="6"/>
      <c r="AN23" s="50"/>
      <c r="AO23" s="6"/>
      <c r="AP23" s="23"/>
      <c r="AQ23" s="11">
        <f aca="true" t="shared" si="155" ref="AQ23:AV23">AQ11+AQ16+AQ19+AQ20</f>
        <v>18400</v>
      </c>
      <c r="AR23" s="6">
        <f t="shared" si="155"/>
        <v>0</v>
      </c>
      <c r="AS23" s="6">
        <f t="shared" si="155"/>
        <v>0</v>
      </c>
      <c r="AT23" s="15">
        <f t="shared" si="40"/>
        <v>18400</v>
      </c>
      <c r="AU23" s="50">
        <f>AU11+AU16+AU19+AU20</f>
        <v>18400</v>
      </c>
      <c r="AV23" s="6">
        <f t="shared" si="155"/>
        <v>0</v>
      </c>
      <c r="AW23" s="23">
        <f>AW11+AW16+AW19+AW20</f>
        <v>0</v>
      </c>
      <c r="AX23" s="44">
        <f>AX11+AX16+AX19+AX20</f>
        <v>283586</v>
      </c>
      <c r="AY23" s="6">
        <f aca="true" t="shared" si="156" ref="AY23:BJ23">AY11+AY16+AY19+AY20</f>
        <v>277598</v>
      </c>
      <c r="AZ23" s="6">
        <f>AZ11+AZ16+AZ19+AZ20</f>
        <v>0</v>
      </c>
      <c r="BA23" s="6">
        <f>BA11+BA16+BA19+BA20</f>
        <v>283586</v>
      </c>
      <c r="BB23" s="6">
        <f>BB11+BB16+BB19+BB20</f>
        <v>263792</v>
      </c>
      <c r="BC23" s="6">
        <f>BC11+BC16+BC19+BC20</f>
        <v>19794</v>
      </c>
      <c r="BD23" s="23">
        <f t="shared" si="156"/>
        <v>0</v>
      </c>
      <c r="BE23" s="11">
        <f t="shared" si="156"/>
        <v>170439</v>
      </c>
      <c r="BF23" s="6">
        <f t="shared" si="156"/>
        <v>167044</v>
      </c>
      <c r="BG23" s="6">
        <f t="shared" si="156"/>
        <v>0</v>
      </c>
      <c r="BH23" s="15">
        <f t="shared" si="44"/>
        <v>170439</v>
      </c>
      <c r="BI23" s="50">
        <f>BI11+BI16+BI19+BI20</f>
        <v>170439</v>
      </c>
      <c r="BJ23" s="6">
        <f t="shared" si="156"/>
        <v>0</v>
      </c>
      <c r="BK23" s="23">
        <f>BK11+BK16+BK19+BK20</f>
        <v>0</v>
      </c>
      <c r="BL23" s="11">
        <f aca="true" t="shared" si="157" ref="BL23:BQ23">BL11+BL16+BL19+BL20</f>
        <v>92</v>
      </c>
      <c r="BM23" s="6">
        <f t="shared" si="157"/>
        <v>92</v>
      </c>
      <c r="BN23" s="6">
        <f t="shared" si="157"/>
        <v>0</v>
      </c>
      <c r="BO23" s="15">
        <f t="shared" si="45"/>
        <v>92</v>
      </c>
      <c r="BP23" s="50">
        <f>BP11+BP16+BP19+BP20</f>
        <v>92</v>
      </c>
      <c r="BQ23" s="6">
        <f t="shared" si="157"/>
        <v>0</v>
      </c>
      <c r="BR23" s="23">
        <f>BR11+BR16+BR19+BR20</f>
        <v>0</v>
      </c>
      <c r="BS23" s="11">
        <f aca="true" t="shared" si="158" ref="BS23:BX23">BS11+BS16+BS19+BS20</f>
        <v>113055</v>
      </c>
      <c r="BT23" s="6">
        <f t="shared" si="158"/>
        <v>110462</v>
      </c>
      <c r="BU23" s="6">
        <f t="shared" si="158"/>
        <v>0</v>
      </c>
      <c r="BV23" s="15">
        <f t="shared" si="46"/>
        <v>113055</v>
      </c>
      <c r="BW23" s="50">
        <f>BW11+BW16+BW19+BW20</f>
        <v>93261</v>
      </c>
      <c r="BX23" s="6">
        <f t="shared" si="158"/>
        <v>19794</v>
      </c>
      <c r="BY23" s="23">
        <f>BY11+BY16+BY19+BY20</f>
        <v>0</v>
      </c>
      <c r="BZ23" s="11">
        <f>BZ11+BZ16+BZ19+BZ20</f>
        <v>196291</v>
      </c>
      <c r="CA23" s="6">
        <f aca="true" t="shared" si="159" ref="CA23:CL23">CA11+CA16+CA19+CA20</f>
        <v>197071</v>
      </c>
      <c r="CB23" s="6">
        <f>CB11+CB16+CB19+CB20</f>
        <v>0</v>
      </c>
      <c r="CC23" s="6">
        <f>CC11+CC16+CC19+CC20</f>
        <v>196291</v>
      </c>
      <c r="CD23" s="6">
        <f>CD11+CD16+CD19+CD20</f>
        <v>196291</v>
      </c>
      <c r="CE23" s="6">
        <f>CE11+CE16+CE19+CE20</f>
        <v>0</v>
      </c>
      <c r="CF23" s="12">
        <f t="shared" si="159"/>
        <v>0</v>
      </c>
      <c r="CG23" s="11">
        <f t="shared" si="159"/>
        <v>2887</v>
      </c>
      <c r="CH23" s="6">
        <f t="shared" si="159"/>
        <v>3426</v>
      </c>
      <c r="CI23" s="6">
        <f t="shared" si="159"/>
        <v>0</v>
      </c>
      <c r="CJ23" s="15">
        <f t="shared" si="123"/>
        <v>2887</v>
      </c>
      <c r="CK23" s="50">
        <f>CK11+CK16+CK19+CK20</f>
        <v>2887</v>
      </c>
      <c r="CL23" s="6">
        <f t="shared" si="159"/>
        <v>0</v>
      </c>
      <c r="CM23" s="23">
        <f>CM11+CM16+CM19+CM20</f>
        <v>0</v>
      </c>
      <c r="CN23" s="6">
        <f aca="true" t="shared" si="160" ref="CN23:CS23">CN11+CN16+CN19+CN20</f>
        <v>8659</v>
      </c>
      <c r="CO23" s="6">
        <f t="shared" si="160"/>
        <v>8197</v>
      </c>
      <c r="CP23" s="6">
        <f t="shared" si="160"/>
        <v>0</v>
      </c>
      <c r="CQ23" s="15">
        <f t="shared" si="51"/>
        <v>8659</v>
      </c>
      <c r="CR23" s="50">
        <f>CR11+CR16+CR19+CR20</f>
        <v>8659</v>
      </c>
      <c r="CS23" s="6">
        <f t="shared" si="160"/>
        <v>0</v>
      </c>
      <c r="CT23" s="23">
        <f>CT11+CT16+CT19+CT20</f>
        <v>0</v>
      </c>
      <c r="CU23" s="6">
        <f aca="true" t="shared" si="161" ref="CU23:CZ23">CU11+CU16+CU19+CU20</f>
        <v>8181</v>
      </c>
      <c r="CV23" s="6">
        <f t="shared" si="161"/>
        <v>8087</v>
      </c>
      <c r="CW23" s="6">
        <f t="shared" si="161"/>
        <v>0</v>
      </c>
      <c r="CX23" s="15">
        <f t="shared" si="52"/>
        <v>8181</v>
      </c>
      <c r="CY23" s="50">
        <f>CY11+CY16+CY19+CY20</f>
        <v>8181</v>
      </c>
      <c r="CZ23" s="6">
        <f t="shared" si="161"/>
        <v>0</v>
      </c>
      <c r="DA23" s="23">
        <f>DA11+DA16+DA19+DA20</f>
        <v>0</v>
      </c>
      <c r="DB23" s="6">
        <f aca="true" t="shared" si="162" ref="DB23:DG23">DB11+DB16+DB19+DB20</f>
        <v>7371</v>
      </c>
      <c r="DC23" s="6">
        <f t="shared" si="162"/>
        <v>7991</v>
      </c>
      <c r="DD23" s="6">
        <f t="shared" si="162"/>
        <v>0</v>
      </c>
      <c r="DE23" s="15">
        <f t="shared" si="53"/>
        <v>7371</v>
      </c>
      <c r="DF23" s="50">
        <f>DF11+DF16+DF19+DF20</f>
        <v>7371</v>
      </c>
      <c r="DG23" s="6">
        <f t="shared" si="162"/>
        <v>0</v>
      </c>
      <c r="DH23" s="23">
        <f>DH11+DH16+DH19+DH20</f>
        <v>0</v>
      </c>
      <c r="DI23" s="6">
        <f aca="true" t="shared" si="163" ref="DI23:DN23">DI11+DI16+DI19+DI20</f>
        <v>2373</v>
      </c>
      <c r="DJ23" s="6">
        <f t="shared" si="163"/>
        <v>2366</v>
      </c>
      <c r="DK23" s="6">
        <f t="shared" si="163"/>
        <v>0</v>
      </c>
      <c r="DL23" s="15">
        <f t="shared" si="54"/>
        <v>2373</v>
      </c>
      <c r="DM23" s="50">
        <f>DM11+DM16+DM19+DM20</f>
        <v>2373</v>
      </c>
      <c r="DN23" s="6">
        <f t="shared" si="163"/>
        <v>0</v>
      </c>
      <c r="DO23" s="23">
        <f>DO11+DO16+DO19+DO20</f>
        <v>0</v>
      </c>
      <c r="DP23" s="6">
        <f aca="true" t="shared" si="164" ref="DP23:DU23">DP11+DP16+DP19+DP20</f>
        <v>14073</v>
      </c>
      <c r="DQ23" s="6">
        <f t="shared" si="164"/>
        <v>18088</v>
      </c>
      <c r="DR23" s="6">
        <f t="shared" si="164"/>
        <v>0</v>
      </c>
      <c r="DS23" s="15">
        <f t="shared" si="55"/>
        <v>14073</v>
      </c>
      <c r="DT23" s="50">
        <f>DT11+DT16+DT19+DT20</f>
        <v>14073</v>
      </c>
      <c r="DU23" s="6">
        <f t="shared" si="164"/>
        <v>0</v>
      </c>
      <c r="DV23" s="23">
        <f>DV11+DV16+DV19+DV20</f>
        <v>0</v>
      </c>
      <c r="DW23" s="6">
        <f aca="true" t="shared" si="165" ref="DW23:EB23">DW11+DW16+DW19+DW20</f>
        <v>10691</v>
      </c>
      <c r="DX23" s="6">
        <f t="shared" si="165"/>
        <v>8946</v>
      </c>
      <c r="DY23" s="6">
        <f t="shared" si="165"/>
        <v>0</v>
      </c>
      <c r="DZ23" s="15">
        <f t="shared" si="56"/>
        <v>10691</v>
      </c>
      <c r="EA23" s="50">
        <f>EA11+EA16+EA19+EA20</f>
        <v>10691</v>
      </c>
      <c r="EB23" s="6">
        <f t="shared" si="165"/>
        <v>0</v>
      </c>
      <c r="EC23" s="23">
        <f>EC11+EC16+EC19+EC20</f>
        <v>0</v>
      </c>
      <c r="ED23" s="6">
        <f aca="true" t="shared" si="166" ref="ED23:EI23">ED11+ED16+ED19+ED20</f>
        <v>11000</v>
      </c>
      <c r="EE23" s="6">
        <f t="shared" si="166"/>
        <v>12236</v>
      </c>
      <c r="EF23" s="6">
        <f t="shared" si="166"/>
        <v>0</v>
      </c>
      <c r="EG23" s="15">
        <f t="shared" si="57"/>
        <v>11000</v>
      </c>
      <c r="EH23" s="50">
        <f>EH11+EH16+EH19+EH20</f>
        <v>11000</v>
      </c>
      <c r="EI23" s="6">
        <f t="shared" si="166"/>
        <v>0</v>
      </c>
      <c r="EJ23" s="23">
        <f>EJ11+EJ16+EJ19+EJ20</f>
        <v>0</v>
      </c>
      <c r="EK23" s="6">
        <f aca="true" t="shared" si="167" ref="EK23:EP23">EK11+EK16+EK19+EK20</f>
        <v>8574</v>
      </c>
      <c r="EL23" s="6">
        <f t="shared" si="167"/>
        <v>7210</v>
      </c>
      <c r="EM23" s="6">
        <f t="shared" si="167"/>
        <v>0</v>
      </c>
      <c r="EN23" s="214">
        <f t="shared" si="17"/>
        <v>8574</v>
      </c>
      <c r="EO23" s="50">
        <f>EO11+EO16+EO19+EO20</f>
        <v>8574</v>
      </c>
      <c r="EP23" s="6">
        <f t="shared" si="167"/>
        <v>0</v>
      </c>
      <c r="EQ23" s="23">
        <f>EQ11+EQ16+EQ19+EQ20</f>
        <v>0</v>
      </c>
      <c r="ER23" s="6">
        <f aca="true" t="shared" si="168" ref="ER23:EW23">ER11+ER16+ER19+ER20</f>
        <v>9589</v>
      </c>
      <c r="ES23" s="6">
        <f t="shared" si="168"/>
        <v>10302</v>
      </c>
      <c r="ET23" s="6">
        <f t="shared" si="168"/>
        <v>0</v>
      </c>
      <c r="EU23" s="15">
        <f t="shared" si="58"/>
        <v>9589</v>
      </c>
      <c r="EV23" s="50">
        <f>EV11+EV16+EV19+EV20</f>
        <v>9589</v>
      </c>
      <c r="EW23" s="6">
        <f t="shared" si="168"/>
        <v>0</v>
      </c>
      <c r="EX23" s="23">
        <f>EX11+EX16+EX19+EX20</f>
        <v>0</v>
      </c>
      <c r="EY23" s="6">
        <f aca="true" t="shared" si="169" ref="EY23:FD23">EY11+EY16+EY19+EY20</f>
        <v>5509</v>
      </c>
      <c r="EZ23" s="6">
        <f t="shared" si="169"/>
        <v>5486</v>
      </c>
      <c r="FA23" s="6">
        <f t="shared" si="169"/>
        <v>0</v>
      </c>
      <c r="FB23" s="15">
        <f t="shared" si="59"/>
        <v>5509</v>
      </c>
      <c r="FC23" s="50">
        <f>FC11+FC16+FC19+FC20</f>
        <v>5509</v>
      </c>
      <c r="FD23" s="6">
        <f t="shared" si="169"/>
        <v>0</v>
      </c>
      <c r="FE23" s="23">
        <f>FE11+FE16+FE19+FE20</f>
        <v>0</v>
      </c>
      <c r="FF23" s="6">
        <f aca="true" t="shared" si="170" ref="FF23:FK23">FF11+FF16+FF19+FF20</f>
        <v>8153</v>
      </c>
      <c r="FG23" s="6">
        <f t="shared" si="170"/>
        <v>7876</v>
      </c>
      <c r="FH23" s="6">
        <f t="shared" si="170"/>
        <v>0</v>
      </c>
      <c r="FI23" s="15">
        <f t="shared" si="60"/>
        <v>8153</v>
      </c>
      <c r="FJ23" s="50">
        <f>FJ11+FJ16+FJ19+FJ20</f>
        <v>8153</v>
      </c>
      <c r="FK23" s="6">
        <f t="shared" si="170"/>
        <v>0</v>
      </c>
      <c r="FL23" s="23">
        <f>FL11+FL16+FL19+FL20</f>
        <v>0</v>
      </c>
      <c r="FM23" s="6">
        <f aca="true" t="shared" si="171" ref="FM23:FR23">FM11+FM16+FM19+FM20</f>
        <v>3985</v>
      </c>
      <c r="FN23" s="6">
        <f t="shared" si="171"/>
        <v>4094</v>
      </c>
      <c r="FO23" s="6">
        <f t="shared" si="171"/>
        <v>0</v>
      </c>
      <c r="FP23" s="214">
        <f t="shared" si="22"/>
        <v>3985</v>
      </c>
      <c r="FQ23" s="50">
        <f>FQ11+FQ16+FQ19+FQ20</f>
        <v>3985</v>
      </c>
      <c r="FR23" s="6">
        <f t="shared" si="171"/>
        <v>0</v>
      </c>
      <c r="FS23" s="23">
        <f>FS11+FS16+FS19+FS20</f>
        <v>0</v>
      </c>
      <c r="FT23" s="6">
        <f aca="true" t="shared" si="172" ref="FT23:FY23">FT11+FT16+FT19+FT20</f>
        <v>8412</v>
      </c>
      <c r="FU23" s="6">
        <f t="shared" si="172"/>
        <v>7898</v>
      </c>
      <c r="FV23" s="6">
        <f t="shared" si="172"/>
        <v>0</v>
      </c>
      <c r="FW23" s="15">
        <f t="shared" si="61"/>
        <v>8412</v>
      </c>
      <c r="FX23" s="50">
        <f>FX11+FX16+FX19+FX20</f>
        <v>8412</v>
      </c>
      <c r="FY23" s="6">
        <f t="shared" si="172"/>
        <v>0</v>
      </c>
      <c r="FZ23" s="23">
        <f>FZ11+FZ16+FZ19+FZ20</f>
        <v>0</v>
      </c>
      <c r="GA23" s="6">
        <f aca="true" t="shared" si="173" ref="GA23:GF23">GA11+GA16+GA19+GA20</f>
        <v>12146</v>
      </c>
      <c r="GB23" s="6">
        <f t="shared" si="173"/>
        <v>13491</v>
      </c>
      <c r="GC23" s="6">
        <f t="shared" si="173"/>
        <v>0</v>
      </c>
      <c r="GD23" s="15">
        <f t="shared" si="62"/>
        <v>12146</v>
      </c>
      <c r="GE23" s="50">
        <f>GE11+GE16+GE19+GE20</f>
        <v>12146</v>
      </c>
      <c r="GF23" s="6">
        <f t="shared" si="173"/>
        <v>0</v>
      </c>
      <c r="GG23" s="23">
        <f>GG11+GG16+GG19+GG20</f>
        <v>0</v>
      </c>
      <c r="GH23" s="6">
        <f aca="true" t="shared" si="174" ref="GH23:GM23">GH11+GH16+GH19+GH20</f>
        <v>5385</v>
      </c>
      <c r="GI23" s="6">
        <f t="shared" si="174"/>
        <v>5101</v>
      </c>
      <c r="GJ23" s="6">
        <f t="shared" si="174"/>
        <v>0</v>
      </c>
      <c r="GK23" s="15">
        <f t="shared" si="63"/>
        <v>5385</v>
      </c>
      <c r="GL23" s="50">
        <f>GL11+GL16+GL19+GL20</f>
        <v>5385</v>
      </c>
      <c r="GM23" s="6">
        <f t="shared" si="174"/>
        <v>0</v>
      </c>
      <c r="GN23" s="23">
        <f>GN11+GN16+GN19+GN20</f>
        <v>0</v>
      </c>
      <c r="GO23" s="6">
        <f aca="true" t="shared" si="175" ref="GO23:GT23">GO11+GO16+GO19+GO20</f>
        <v>9195</v>
      </c>
      <c r="GP23" s="6">
        <f t="shared" si="175"/>
        <v>8258</v>
      </c>
      <c r="GQ23" s="6">
        <f t="shared" si="175"/>
        <v>0</v>
      </c>
      <c r="GR23" s="15">
        <f t="shared" si="64"/>
        <v>9195</v>
      </c>
      <c r="GS23" s="50">
        <f>GS11+GS16+GS19+GS20</f>
        <v>9195</v>
      </c>
      <c r="GT23" s="6">
        <f t="shared" si="175"/>
        <v>0</v>
      </c>
      <c r="GU23" s="23">
        <f>GU11+GU16+GU19+GU20</f>
        <v>0</v>
      </c>
      <c r="GV23" s="6">
        <f aca="true" t="shared" si="176" ref="GV23:HA23">GV11+GV16+GV19+GV20</f>
        <v>3326</v>
      </c>
      <c r="GW23" s="6">
        <f t="shared" si="176"/>
        <v>5326</v>
      </c>
      <c r="GX23" s="6">
        <f t="shared" si="176"/>
        <v>0</v>
      </c>
      <c r="GY23" s="15">
        <f t="shared" si="65"/>
        <v>3326</v>
      </c>
      <c r="GZ23" s="50">
        <f>GZ11+GZ16+GZ19+GZ20</f>
        <v>3326</v>
      </c>
      <c r="HA23" s="6">
        <f t="shared" si="176"/>
        <v>0</v>
      </c>
      <c r="HB23" s="23">
        <f>HB11+HB16+HB19+HB20</f>
        <v>0</v>
      </c>
      <c r="HC23" s="6">
        <f aca="true" t="shared" si="177" ref="HC23:HH23">HC11+HC16+HC19+HC20</f>
        <v>5979</v>
      </c>
      <c r="HD23" s="6">
        <f t="shared" si="177"/>
        <v>5934</v>
      </c>
      <c r="HE23" s="6">
        <f t="shared" si="177"/>
        <v>0</v>
      </c>
      <c r="HF23" s="15">
        <f t="shared" si="66"/>
        <v>5979</v>
      </c>
      <c r="HG23" s="50">
        <f>HG11+HG16+HG19+HG20</f>
        <v>5979</v>
      </c>
      <c r="HH23" s="6">
        <f t="shared" si="177"/>
        <v>0</v>
      </c>
      <c r="HI23" s="23">
        <f aca="true" t="shared" si="178" ref="HI23:HP23">HI11+HI16+HI19+HI20</f>
        <v>0</v>
      </c>
      <c r="HJ23" s="6">
        <f t="shared" si="178"/>
        <v>5645</v>
      </c>
      <c r="HK23" s="6">
        <f t="shared" si="178"/>
        <v>4171</v>
      </c>
      <c r="HL23" s="6">
        <f t="shared" si="178"/>
        <v>0</v>
      </c>
      <c r="HM23" s="15">
        <f t="shared" si="67"/>
        <v>5645</v>
      </c>
      <c r="HN23" s="50">
        <f>HN11+HN16+HN19+HN20</f>
        <v>5645</v>
      </c>
      <c r="HO23" s="6">
        <f t="shared" si="178"/>
        <v>0</v>
      </c>
      <c r="HP23" s="23">
        <f t="shared" si="178"/>
        <v>0</v>
      </c>
      <c r="HQ23" s="6">
        <f aca="true" t="shared" si="179" ref="HQ23:HV23">HQ11+HQ16+HQ19+HQ20</f>
        <v>16691</v>
      </c>
      <c r="HR23" s="6">
        <f t="shared" si="179"/>
        <v>16137</v>
      </c>
      <c r="HS23" s="6">
        <f t="shared" si="179"/>
        <v>0</v>
      </c>
      <c r="HT23" s="15">
        <f t="shared" si="68"/>
        <v>16691</v>
      </c>
      <c r="HU23" s="50">
        <f>HU11+HU16+HU19+HU20</f>
        <v>16691</v>
      </c>
      <c r="HV23" s="6">
        <f t="shared" si="179"/>
        <v>0</v>
      </c>
      <c r="HW23" s="23">
        <f>HW11+HW16+HW19+HW20</f>
        <v>0</v>
      </c>
      <c r="HX23" s="6">
        <f aca="true" t="shared" si="180" ref="HX23:IC23">HX11+HX16+HX19+HX20</f>
        <v>6489</v>
      </c>
      <c r="HY23" s="6">
        <f t="shared" si="180"/>
        <v>5429</v>
      </c>
      <c r="HZ23" s="6">
        <f t="shared" si="180"/>
        <v>0</v>
      </c>
      <c r="IA23" s="15">
        <f t="shared" si="69"/>
        <v>6489</v>
      </c>
      <c r="IB23" s="50">
        <f>IB11+IB16+IB19+IB20</f>
        <v>6489</v>
      </c>
      <c r="IC23" s="6">
        <f t="shared" si="180"/>
        <v>0</v>
      </c>
      <c r="ID23" s="23">
        <f>ID11+ID16+ID19+ID20</f>
        <v>0</v>
      </c>
      <c r="IE23" s="6">
        <f aca="true" t="shared" si="181" ref="IE23:IJ23">IE11+IE16+IE19+IE20</f>
        <v>8099</v>
      </c>
      <c r="IF23" s="6">
        <f t="shared" si="181"/>
        <v>6983</v>
      </c>
      <c r="IG23" s="6">
        <f t="shared" si="181"/>
        <v>0</v>
      </c>
      <c r="IH23" s="15">
        <f t="shared" si="70"/>
        <v>8099</v>
      </c>
      <c r="II23" s="50">
        <f>II11+II16+II19+II20</f>
        <v>8099</v>
      </c>
      <c r="IJ23" s="6">
        <f t="shared" si="181"/>
        <v>0</v>
      </c>
      <c r="IK23" s="23">
        <f>IK11+IK16+IK19+IK20</f>
        <v>0</v>
      </c>
      <c r="IL23" s="6">
        <f aca="true" t="shared" si="182" ref="IL23:IQ23">IL11+IL16+IL19+IL20</f>
        <v>13879</v>
      </c>
      <c r="IM23" s="6">
        <f t="shared" si="182"/>
        <v>14038</v>
      </c>
      <c r="IN23" s="6">
        <f t="shared" si="182"/>
        <v>0</v>
      </c>
      <c r="IO23" s="15">
        <f t="shared" si="71"/>
        <v>13879</v>
      </c>
      <c r="IP23" s="50">
        <f>IP11+IP16+IP19+IP20</f>
        <v>13879</v>
      </c>
      <c r="IQ23" s="6">
        <f t="shared" si="182"/>
        <v>0</v>
      </c>
      <c r="IR23" s="23">
        <f>IR11+IR16+IR19+IR20</f>
        <v>0</v>
      </c>
      <c r="IS23" s="40"/>
    </row>
    <row r="24" spans="1:253" s="98" customFormat="1" ht="9.75" customHeight="1">
      <c r="A24" s="75" t="s">
        <v>128</v>
      </c>
      <c r="B24" s="3" t="s">
        <v>159</v>
      </c>
      <c r="C24" s="66"/>
      <c r="D24" s="30">
        <f t="shared" si="72"/>
        <v>241000</v>
      </c>
      <c r="E24" s="4">
        <f aca="true" t="shared" si="183" ref="E24:P24">SUM(E25:E27)</f>
        <v>221926</v>
      </c>
      <c r="F24" s="18">
        <f t="shared" si="34"/>
        <v>0</v>
      </c>
      <c r="G24" s="18">
        <f t="shared" si="35"/>
        <v>241000</v>
      </c>
      <c r="H24" s="4">
        <f t="shared" si="183"/>
        <v>0</v>
      </c>
      <c r="I24" s="4">
        <f t="shared" si="183"/>
        <v>241000</v>
      </c>
      <c r="J24" s="4">
        <f t="shared" si="183"/>
        <v>0</v>
      </c>
      <c r="K24" s="4">
        <f t="shared" si="183"/>
        <v>241000</v>
      </c>
      <c r="L24" s="8">
        <f t="shared" si="183"/>
        <v>0</v>
      </c>
      <c r="M24" s="164">
        <f>+M27</f>
        <v>241000</v>
      </c>
      <c r="N24" s="4"/>
      <c r="O24" s="171">
        <f t="shared" si="183"/>
        <v>241000</v>
      </c>
      <c r="P24" s="4">
        <f t="shared" si="183"/>
        <v>221926</v>
      </c>
      <c r="Q24" s="4">
        <f>SUM(Q25:Q27)</f>
        <v>0</v>
      </c>
      <c r="R24" s="18">
        <f t="shared" si="38"/>
        <v>241000</v>
      </c>
      <c r="S24" s="47">
        <f>SUM(S25:S27)</f>
        <v>0</v>
      </c>
      <c r="T24" s="4">
        <f>SUM(T25:T27)</f>
        <v>241000</v>
      </c>
      <c r="U24" s="20">
        <f>SUM(U25:U27)</f>
        <v>0</v>
      </c>
      <c r="V24" s="7">
        <f aca="true" t="shared" si="184" ref="V24:AA24">SUM(V25:V27)</f>
        <v>0</v>
      </c>
      <c r="W24" s="4">
        <f t="shared" si="184"/>
        <v>0</v>
      </c>
      <c r="X24" s="4">
        <f t="shared" si="184"/>
        <v>0</v>
      </c>
      <c r="Y24" s="18">
        <f t="shared" si="39"/>
        <v>0</v>
      </c>
      <c r="Z24" s="47">
        <f t="shared" si="115"/>
        <v>0</v>
      </c>
      <c r="AA24" s="4">
        <f t="shared" si="184"/>
        <v>0</v>
      </c>
      <c r="AB24" s="20">
        <f>SUM(AB25:AB27)</f>
        <v>0</v>
      </c>
      <c r="AC24" s="7">
        <f aca="true" t="shared" si="185" ref="AC24:AH24">SUM(AC25:AC27)</f>
        <v>0</v>
      </c>
      <c r="AD24" s="4">
        <f t="shared" si="185"/>
        <v>0</v>
      </c>
      <c r="AE24" s="4">
        <f t="shared" si="185"/>
        <v>0</v>
      </c>
      <c r="AF24" s="4">
        <f t="shared" si="185"/>
        <v>0</v>
      </c>
      <c r="AG24" s="47">
        <f>SUM(AG25:AG27)</f>
        <v>0</v>
      </c>
      <c r="AH24" s="4">
        <f t="shared" si="185"/>
        <v>0</v>
      </c>
      <c r="AI24" s="20">
        <f>SUM(AI25:AI27)</f>
        <v>0</v>
      </c>
      <c r="AJ24" s="7"/>
      <c r="AK24" s="4"/>
      <c r="AL24" s="4"/>
      <c r="AM24" s="4"/>
      <c r="AN24" s="47"/>
      <c r="AO24" s="4"/>
      <c r="AP24" s="20"/>
      <c r="AQ24" s="7">
        <f aca="true" t="shared" si="186" ref="AQ24:AV24">SUM(AQ25:AQ27)</f>
        <v>0</v>
      </c>
      <c r="AR24" s="4">
        <f t="shared" si="186"/>
        <v>0</v>
      </c>
      <c r="AS24" s="4">
        <f t="shared" si="186"/>
        <v>0</v>
      </c>
      <c r="AT24" s="18">
        <f t="shared" si="40"/>
        <v>0</v>
      </c>
      <c r="AU24" s="47">
        <f>SUM(AU25:AU27)</f>
        <v>0</v>
      </c>
      <c r="AV24" s="4">
        <f t="shared" si="186"/>
        <v>0</v>
      </c>
      <c r="AW24" s="20">
        <f>SUM(AW25:AW27)</f>
        <v>0</v>
      </c>
      <c r="AX24" s="30">
        <f aca="true" t="shared" si="187" ref="AX24:BJ24">SUM(AX25:AX27)</f>
        <v>0</v>
      </c>
      <c r="AY24" s="4">
        <f t="shared" si="187"/>
        <v>0</v>
      </c>
      <c r="AZ24" s="4">
        <f>SUM(AZ25:AZ27)</f>
        <v>0</v>
      </c>
      <c r="BA24" s="4">
        <f>SUM(BA25:BA27)</f>
        <v>0</v>
      </c>
      <c r="BB24" s="4">
        <f>SUM(BB25:BB27)</f>
        <v>0</v>
      </c>
      <c r="BC24" s="4">
        <f>SUM(BC25:BC27)</f>
        <v>0</v>
      </c>
      <c r="BD24" s="20">
        <f t="shared" si="187"/>
        <v>0</v>
      </c>
      <c r="BE24" s="7">
        <f t="shared" si="187"/>
        <v>0</v>
      </c>
      <c r="BF24" s="4">
        <f t="shared" si="187"/>
        <v>0</v>
      </c>
      <c r="BG24" s="4">
        <f t="shared" si="187"/>
        <v>0</v>
      </c>
      <c r="BH24" s="18">
        <f t="shared" si="44"/>
        <v>0</v>
      </c>
      <c r="BI24" s="47">
        <f>SUM(BI25:BI27)</f>
        <v>0</v>
      </c>
      <c r="BJ24" s="4">
        <f t="shared" si="187"/>
        <v>0</v>
      </c>
      <c r="BK24" s="20">
        <f>SUM(BK25:BK27)</f>
        <v>0</v>
      </c>
      <c r="BL24" s="7">
        <f aca="true" t="shared" si="188" ref="BL24:BQ24">SUM(BL25:BL27)</f>
        <v>0</v>
      </c>
      <c r="BM24" s="4">
        <f t="shared" si="188"/>
        <v>0</v>
      </c>
      <c r="BN24" s="4">
        <f t="shared" si="188"/>
        <v>0</v>
      </c>
      <c r="BO24" s="18">
        <f t="shared" si="45"/>
        <v>0</v>
      </c>
      <c r="BP24" s="47">
        <f>SUM(BP25:BP27)</f>
        <v>0</v>
      </c>
      <c r="BQ24" s="4">
        <f t="shared" si="188"/>
        <v>0</v>
      </c>
      <c r="BR24" s="20">
        <f>SUM(BR25:BR27)</f>
        <v>0</v>
      </c>
      <c r="BS24" s="7">
        <f aca="true" t="shared" si="189" ref="BS24:BX24">SUM(BS25:BS27)</f>
        <v>0</v>
      </c>
      <c r="BT24" s="4">
        <f t="shared" si="189"/>
        <v>0</v>
      </c>
      <c r="BU24" s="4">
        <f t="shared" si="189"/>
        <v>0</v>
      </c>
      <c r="BV24" s="18">
        <f t="shared" si="46"/>
        <v>0</v>
      </c>
      <c r="BW24" s="47">
        <f>SUM(BW25:BW27)</f>
        <v>0</v>
      </c>
      <c r="BX24" s="4">
        <f t="shared" si="189"/>
        <v>0</v>
      </c>
      <c r="BY24" s="20">
        <f aca="true" t="shared" si="190" ref="BY24:CF24">SUM(BY25:BY27)</f>
        <v>0</v>
      </c>
      <c r="BZ24" s="7">
        <f t="shared" si="190"/>
        <v>0</v>
      </c>
      <c r="CA24" s="4">
        <f t="shared" si="190"/>
        <v>0</v>
      </c>
      <c r="CB24" s="4">
        <f t="shared" si="190"/>
        <v>0</v>
      </c>
      <c r="CC24" s="4">
        <f t="shared" si="190"/>
        <v>0</v>
      </c>
      <c r="CD24" s="4">
        <f t="shared" si="190"/>
        <v>0</v>
      </c>
      <c r="CE24" s="4">
        <f t="shared" si="190"/>
        <v>0</v>
      </c>
      <c r="CF24" s="8">
        <f t="shared" si="190"/>
        <v>0</v>
      </c>
      <c r="CG24" s="7">
        <f aca="true" t="shared" si="191" ref="CG24:CL24">SUM(CG25:CG27)</f>
        <v>0</v>
      </c>
      <c r="CH24" s="4">
        <f t="shared" si="191"/>
        <v>0</v>
      </c>
      <c r="CI24" s="4">
        <f t="shared" si="191"/>
        <v>0</v>
      </c>
      <c r="CJ24" s="4">
        <f t="shared" si="123"/>
        <v>0</v>
      </c>
      <c r="CK24" s="47">
        <f>SUM(CK25:CK27)</f>
        <v>0</v>
      </c>
      <c r="CL24" s="4">
        <f t="shared" si="191"/>
        <v>0</v>
      </c>
      <c r="CM24" s="20">
        <f aca="true" t="shared" si="192" ref="CM24:CT24">SUM(CM25:CM27)</f>
        <v>0</v>
      </c>
      <c r="CN24" s="4">
        <f t="shared" si="192"/>
        <v>0</v>
      </c>
      <c r="CO24" s="4">
        <f t="shared" si="192"/>
        <v>0</v>
      </c>
      <c r="CP24" s="4">
        <f t="shared" si="192"/>
        <v>0</v>
      </c>
      <c r="CQ24" s="18">
        <f t="shared" si="51"/>
        <v>0</v>
      </c>
      <c r="CR24" s="47">
        <f>SUM(CR25:CR27)</f>
        <v>0</v>
      </c>
      <c r="CS24" s="4">
        <f t="shared" si="192"/>
        <v>0</v>
      </c>
      <c r="CT24" s="20">
        <f t="shared" si="192"/>
        <v>0</v>
      </c>
      <c r="CU24" s="4">
        <f aca="true" t="shared" si="193" ref="CU24:CZ24">SUM(CU25:CU27)</f>
        <v>0</v>
      </c>
      <c r="CV24" s="4">
        <f t="shared" si="193"/>
        <v>0</v>
      </c>
      <c r="CW24" s="4">
        <f t="shared" si="193"/>
        <v>0</v>
      </c>
      <c r="CX24" s="18">
        <f t="shared" si="52"/>
        <v>0</v>
      </c>
      <c r="CY24" s="47">
        <f>SUM(CY25:CY27)</f>
        <v>0</v>
      </c>
      <c r="CZ24" s="4">
        <f t="shared" si="193"/>
        <v>0</v>
      </c>
      <c r="DA24" s="20">
        <f>SUM(DA25:DA27)</f>
        <v>0</v>
      </c>
      <c r="DB24" s="4">
        <f aca="true" t="shared" si="194" ref="DB24:DG24">SUM(DB25:DB27)</f>
        <v>0</v>
      </c>
      <c r="DC24" s="4">
        <f t="shared" si="194"/>
        <v>0</v>
      </c>
      <c r="DD24" s="4">
        <f t="shared" si="194"/>
        <v>0</v>
      </c>
      <c r="DE24" s="18">
        <f t="shared" si="53"/>
        <v>0</v>
      </c>
      <c r="DF24" s="47">
        <f>SUM(DF25:DF27)</f>
        <v>0</v>
      </c>
      <c r="DG24" s="4">
        <f t="shared" si="194"/>
        <v>0</v>
      </c>
      <c r="DH24" s="20">
        <f aca="true" t="shared" si="195" ref="DH24:DO24">SUM(DH25:DH27)</f>
        <v>0</v>
      </c>
      <c r="DI24" s="4">
        <f t="shared" si="195"/>
        <v>0</v>
      </c>
      <c r="DJ24" s="4">
        <f t="shared" si="195"/>
        <v>0</v>
      </c>
      <c r="DK24" s="4">
        <f t="shared" si="195"/>
        <v>0</v>
      </c>
      <c r="DL24" s="18">
        <f t="shared" si="54"/>
        <v>0</v>
      </c>
      <c r="DM24" s="47">
        <f>SUM(DM25:DM27)</f>
        <v>0</v>
      </c>
      <c r="DN24" s="4">
        <f t="shared" si="195"/>
        <v>0</v>
      </c>
      <c r="DO24" s="20">
        <f t="shared" si="195"/>
        <v>0</v>
      </c>
      <c r="DP24" s="4">
        <f aca="true" t="shared" si="196" ref="DP24:DU24">SUM(DP25:DP27)</f>
        <v>0</v>
      </c>
      <c r="DQ24" s="4">
        <f t="shared" si="196"/>
        <v>0</v>
      </c>
      <c r="DR24" s="4">
        <f t="shared" si="196"/>
        <v>0</v>
      </c>
      <c r="DS24" s="18">
        <f t="shared" si="55"/>
        <v>0</v>
      </c>
      <c r="DT24" s="47">
        <f>SUM(DT25:DT27)</f>
        <v>0</v>
      </c>
      <c r="DU24" s="4">
        <f t="shared" si="196"/>
        <v>0</v>
      </c>
      <c r="DV24" s="20">
        <f>SUM(DV25:DV27)</f>
        <v>0</v>
      </c>
      <c r="DW24" s="4">
        <f aca="true" t="shared" si="197" ref="DW24:EB24">SUM(DW25:DW27)</f>
        <v>0</v>
      </c>
      <c r="DX24" s="4">
        <f t="shared" si="197"/>
        <v>0</v>
      </c>
      <c r="DY24" s="4">
        <f t="shared" si="197"/>
        <v>0</v>
      </c>
      <c r="DZ24" s="18">
        <f t="shared" si="56"/>
        <v>0</v>
      </c>
      <c r="EA24" s="47">
        <f>SUM(EA25:EA27)</f>
        <v>0</v>
      </c>
      <c r="EB24" s="4">
        <f t="shared" si="197"/>
        <v>0</v>
      </c>
      <c r="EC24" s="20">
        <f>SUM(EC25:EC27)</f>
        <v>0</v>
      </c>
      <c r="ED24" s="4">
        <f aca="true" t="shared" si="198" ref="ED24:EI24">SUM(ED25:ED27)</f>
        <v>0</v>
      </c>
      <c r="EE24" s="4">
        <f t="shared" si="198"/>
        <v>0</v>
      </c>
      <c r="EF24" s="4">
        <f t="shared" si="198"/>
        <v>0</v>
      </c>
      <c r="EG24" s="18">
        <f t="shared" si="57"/>
        <v>0</v>
      </c>
      <c r="EH24" s="47">
        <f>SUM(EH25:EH27)</f>
        <v>0</v>
      </c>
      <c r="EI24" s="4">
        <f t="shared" si="198"/>
        <v>0</v>
      </c>
      <c r="EJ24" s="20">
        <f>SUM(EJ25:EJ27)</f>
        <v>0</v>
      </c>
      <c r="EK24" s="4">
        <f aca="true" t="shared" si="199" ref="EK24:EP24">SUM(EK25:EK27)</f>
        <v>0</v>
      </c>
      <c r="EL24" s="4">
        <f t="shared" si="199"/>
        <v>0</v>
      </c>
      <c r="EM24" s="4">
        <f t="shared" si="199"/>
        <v>0</v>
      </c>
      <c r="EN24" s="26">
        <f t="shared" si="17"/>
        <v>0</v>
      </c>
      <c r="EO24" s="47">
        <f>SUM(EO25:EO27)</f>
        <v>0</v>
      </c>
      <c r="EP24" s="4">
        <f t="shared" si="199"/>
        <v>0</v>
      </c>
      <c r="EQ24" s="20">
        <f>SUM(EQ25:EQ27)</f>
        <v>0</v>
      </c>
      <c r="ER24" s="4">
        <f aca="true" t="shared" si="200" ref="ER24:EW24">SUM(ER25:ER27)</f>
        <v>0</v>
      </c>
      <c r="ES24" s="4">
        <f t="shared" si="200"/>
        <v>0</v>
      </c>
      <c r="ET24" s="4">
        <f t="shared" si="200"/>
        <v>0</v>
      </c>
      <c r="EU24" s="18">
        <f t="shared" si="58"/>
        <v>0</v>
      </c>
      <c r="EV24" s="47">
        <f>SUM(EV25:EV27)</f>
        <v>0</v>
      </c>
      <c r="EW24" s="4">
        <f t="shared" si="200"/>
        <v>0</v>
      </c>
      <c r="EX24" s="20">
        <f>SUM(EX25:EX27)</f>
        <v>0</v>
      </c>
      <c r="EY24" s="4">
        <f aca="true" t="shared" si="201" ref="EY24:FD24">SUM(EY25:EY27)</f>
        <v>0</v>
      </c>
      <c r="EZ24" s="4">
        <f t="shared" si="201"/>
        <v>0</v>
      </c>
      <c r="FA24" s="4">
        <f t="shared" si="201"/>
        <v>0</v>
      </c>
      <c r="FB24" s="18">
        <f t="shared" si="59"/>
        <v>0</v>
      </c>
      <c r="FC24" s="47">
        <f>SUM(FC25:FC27)</f>
        <v>0</v>
      </c>
      <c r="FD24" s="4">
        <f t="shared" si="201"/>
        <v>0</v>
      </c>
      <c r="FE24" s="20">
        <f>SUM(FE25:FE27)</f>
        <v>0</v>
      </c>
      <c r="FF24" s="4">
        <f aca="true" t="shared" si="202" ref="FF24:FK24">SUM(FF25:FF27)</f>
        <v>0</v>
      </c>
      <c r="FG24" s="4">
        <f t="shared" si="202"/>
        <v>0</v>
      </c>
      <c r="FH24" s="4">
        <f t="shared" si="202"/>
        <v>0</v>
      </c>
      <c r="FI24" s="18">
        <f t="shared" si="60"/>
        <v>0</v>
      </c>
      <c r="FJ24" s="47">
        <f>SUM(FJ25:FJ27)</f>
        <v>0</v>
      </c>
      <c r="FK24" s="4">
        <f t="shared" si="202"/>
        <v>0</v>
      </c>
      <c r="FL24" s="20">
        <f>SUM(FL25:FL27)</f>
        <v>0</v>
      </c>
      <c r="FM24" s="4">
        <f aca="true" t="shared" si="203" ref="FM24:FR24">SUM(FM25:FM27)</f>
        <v>0</v>
      </c>
      <c r="FN24" s="4">
        <f t="shared" si="203"/>
        <v>0</v>
      </c>
      <c r="FO24" s="4">
        <f t="shared" si="203"/>
        <v>0</v>
      </c>
      <c r="FP24" s="26">
        <f t="shared" si="22"/>
        <v>0</v>
      </c>
      <c r="FQ24" s="47">
        <f>SUM(FQ25:FQ27)</f>
        <v>0</v>
      </c>
      <c r="FR24" s="4">
        <f t="shared" si="203"/>
        <v>0</v>
      </c>
      <c r="FS24" s="20">
        <f>SUM(FS25:FS27)</f>
        <v>0</v>
      </c>
      <c r="FT24" s="4">
        <f aca="true" t="shared" si="204" ref="FT24:FY24">SUM(FT25:FT27)</f>
        <v>0</v>
      </c>
      <c r="FU24" s="4">
        <f t="shared" si="204"/>
        <v>0</v>
      </c>
      <c r="FV24" s="4">
        <f t="shared" si="204"/>
        <v>0</v>
      </c>
      <c r="FW24" s="18">
        <f t="shared" si="61"/>
        <v>0</v>
      </c>
      <c r="FX24" s="47">
        <f>SUM(FX25:FX27)</f>
        <v>0</v>
      </c>
      <c r="FY24" s="4">
        <f t="shared" si="204"/>
        <v>0</v>
      </c>
      <c r="FZ24" s="20">
        <f>SUM(FZ25:FZ27)</f>
        <v>0</v>
      </c>
      <c r="GA24" s="4">
        <f>SUM(GA25:GA27)</f>
        <v>0</v>
      </c>
      <c r="GB24" s="4">
        <f aca="true" t="shared" si="205" ref="GB24:GG24">SUM(GB25:GB27)</f>
        <v>0</v>
      </c>
      <c r="GC24" s="4">
        <f t="shared" si="205"/>
        <v>0</v>
      </c>
      <c r="GD24" s="18">
        <f t="shared" si="62"/>
        <v>0</v>
      </c>
      <c r="GE24" s="47">
        <f>SUM(GE25:GE27)</f>
        <v>0</v>
      </c>
      <c r="GF24" s="4">
        <f t="shared" si="205"/>
        <v>0</v>
      </c>
      <c r="GG24" s="20">
        <f t="shared" si="205"/>
        <v>0</v>
      </c>
      <c r="GH24" s="4">
        <f aca="true" t="shared" si="206" ref="GH24:GM24">SUM(GH25:GH27)</f>
        <v>0</v>
      </c>
      <c r="GI24" s="4">
        <f t="shared" si="206"/>
        <v>0</v>
      </c>
      <c r="GJ24" s="4">
        <f t="shared" si="206"/>
        <v>0</v>
      </c>
      <c r="GK24" s="18">
        <f t="shared" si="63"/>
        <v>0</v>
      </c>
      <c r="GL24" s="47">
        <f>SUM(GL25:GL27)</f>
        <v>0</v>
      </c>
      <c r="GM24" s="4">
        <f t="shared" si="206"/>
        <v>0</v>
      </c>
      <c r="GN24" s="20">
        <f>SUM(GN25:GN27)</f>
        <v>0</v>
      </c>
      <c r="GO24" s="4">
        <f aca="true" t="shared" si="207" ref="GO24:GT24">SUM(GO25:GO27)</f>
        <v>0</v>
      </c>
      <c r="GP24" s="4">
        <f t="shared" si="207"/>
        <v>0</v>
      </c>
      <c r="GQ24" s="4">
        <f t="shared" si="207"/>
        <v>0</v>
      </c>
      <c r="GR24" s="18">
        <f t="shared" si="64"/>
        <v>0</v>
      </c>
      <c r="GS24" s="47">
        <f>SUM(GS25:GS27)</f>
        <v>0</v>
      </c>
      <c r="GT24" s="4">
        <f t="shared" si="207"/>
        <v>0</v>
      </c>
      <c r="GU24" s="20">
        <f>SUM(GU25:GU27)</f>
        <v>0</v>
      </c>
      <c r="GV24" s="4">
        <f aca="true" t="shared" si="208" ref="GV24:HA24">SUM(GV25:GV27)</f>
        <v>0</v>
      </c>
      <c r="GW24" s="4">
        <f t="shared" si="208"/>
        <v>0</v>
      </c>
      <c r="GX24" s="4">
        <f t="shared" si="208"/>
        <v>0</v>
      </c>
      <c r="GY24" s="18">
        <f t="shared" si="65"/>
        <v>0</v>
      </c>
      <c r="GZ24" s="47">
        <f>SUM(GZ25:GZ27)</f>
        <v>0</v>
      </c>
      <c r="HA24" s="4">
        <f t="shared" si="208"/>
        <v>0</v>
      </c>
      <c r="HB24" s="20">
        <f>SUM(HB25:HB27)</f>
        <v>0</v>
      </c>
      <c r="HC24" s="4">
        <f aca="true" t="shared" si="209" ref="HC24:HH24">SUM(HC25:HC27)</f>
        <v>0</v>
      </c>
      <c r="HD24" s="4">
        <f t="shared" si="209"/>
        <v>0</v>
      </c>
      <c r="HE24" s="4">
        <f t="shared" si="209"/>
        <v>0</v>
      </c>
      <c r="HF24" s="18">
        <f t="shared" si="66"/>
        <v>0</v>
      </c>
      <c r="HG24" s="47">
        <f>SUM(HG25:HG27)</f>
        <v>0</v>
      </c>
      <c r="HH24" s="4">
        <f t="shared" si="209"/>
        <v>0</v>
      </c>
      <c r="HI24" s="20">
        <f>SUM(HI25:HI27)</f>
        <v>0</v>
      </c>
      <c r="HJ24" s="4">
        <f aca="true" t="shared" si="210" ref="HJ24:HO24">SUM(HJ25:HJ27)</f>
        <v>0</v>
      </c>
      <c r="HK24" s="4">
        <f t="shared" si="210"/>
        <v>0</v>
      </c>
      <c r="HL24" s="4">
        <f t="shared" si="210"/>
        <v>0</v>
      </c>
      <c r="HM24" s="18">
        <f t="shared" si="67"/>
        <v>0</v>
      </c>
      <c r="HN24" s="47">
        <f>SUM(HN25:HN27)</f>
        <v>0</v>
      </c>
      <c r="HO24" s="4">
        <f t="shared" si="210"/>
        <v>0</v>
      </c>
      <c r="HP24" s="20">
        <f>SUM(HP25:HP27)</f>
        <v>0</v>
      </c>
      <c r="HQ24" s="4">
        <f aca="true" t="shared" si="211" ref="HQ24:HV24">SUM(HQ25:HQ27)</f>
        <v>0</v>
      </c>
      <c r="HR24" s="4">
        <f t="shared" si="211"/>
        <v>0</v>
      </c>
      <c r="HS24" s="4">
        <f t="shared" si="211"/>
        <v>0</v>
      </c>
      <c r="HT24" s="18">
        <f t="shared" si="68"/>
        <v>0</v>
      </c>
      <c r="HU24" s="47">
        <f>SUM(HU25:HU27)</f>
        <v>0</v>
      </c>
      <c r="HV24" s="4">
        <f t="shared" si="211"/>
        <v>0</v>
      </c>
      <c r="HW24" s="20">
        <f>SUM(HW25:HW27)</f>
        <v>0</v>
      </c>
      <c r="HX24" s="4">
        <f aca="true" t="shared" si="212" ref="HX24:IC24">SUM(HX25:HX27)</f>
        <v>0</v>
      </c>
      <c r="HY24" s="4">
        <f t="shared" si="212"/>
        <v>0</v>
      </c>
      <c r="HZ24" s="4">
        <f t="shared" si="212"/>
        <v>0</v>
      </c>
      <c r="IA24" s="18">
        <f t="shared" si="69"/>
        <v>0</v>
      </c>
      <c r="IB24" s="47">
        <f>SUM(IB25:IB27)</f>
        <v>0</v>
      </c>
      <c r="IC24" s="4">
        <f t="shared" si="212"/>
        <v>0</v>
      </c>
      <c r="ID24" s="20">
        <f>SUM(ID25:ID27)</f>
        <v>0</v>
      </c>
      <c r="IE24" s="4">
        <f aca="true" t="shared" si="213" ref="IE24:IJ24">SUM(IE25:IE27)</f>
        <v>0</v>
      </c>
      <c r="IF24" s="4">
        <f t="shared" si="213"/>
        <v>0</v>
      </c>
      <c r="IG24" s="4">
        <f t="shared" si="213"/>
        <v>0</v>
      </c>
      <c r="IH24" s="18">
        <f t="shared" si="70"/>
        <v>0</v>
      </c>
      <c r="II24" s="47">
        <f>SUM(II25:II27)</f>
        <v>0</v>
      </c>
      <c r="IJ24" s="4">
        <f t="shared" si="213"/>
        <v>0</v>
      </c>
      <c r="IK24" s="20">
        <f>SUM(IK25:IK27)</f>
        <v>0</v>
      </c>
      <c r="IL24" s="4">
        <f aca="true" t="shared" si="214" ref="IL24:IQ24">SUM(IL25:IL27)</f>
        <v>0</v>
      </c>
      <c r="IM24" s="4">
        <f t="shared" si="214"/>
        <v>0</v>
      </c>
      <c r="IN24" s="4">
        <f t="shared" si="214"/>
        <v>0</v>
      </c>
      <c r="IO24" s="18">
        <f t="shared" si="71"/>
        <v>0</v>
      </c>
      <c r="IP24" s="47">
        <f>SUM(IP25:IP27)</f>
        <v>0</v>
      </c>
      <c r="IQ24" s="4">
        <f t="shared" si="214"/>
        <v>0</v>
      </c>
      <c r="IR24" s="20">
        <f>SUM(IR25:IR27)</f>
        <v>0</v>
      </c>
      <c r="IS24" s="38"/>
    </row>
    <row r="25" spans="1:253" s="97" customFormat="1" ht="9.75" customHeight="1">
      <c r="A25" s="74"/>
      <c r="B25" s="1" t="s">
        <v>134</v>
      </c>
      <c r="C25" s="64" t="s">
        <v>27</v>
      </c>
      <c r="D25" s="30">
        <f t="shared" si="72"/>
        <v>0</v>
      </c>
      <c r="E25" s="2">
        <f>SUM(P25,W25,AD25,AK25,AR25,BF25,BM25,BT25,CH25,CO25,CV25,DC25,DJ25,DQ25,DX25,EE25)+SUM(EL25,ES25,EZ25,FG25,FN25,FU25,GB25,GI25,GP25,GW25,HD25,HK25,HR25,HY25,IF25,IM25)</f>
        <v>0</v>
      </c>
      <c r="F25" s="18">
        <f t="shared" si="34"/>
        <v>0</v>
      </c>
      <c r="G25" s="18">
        <f t="shared" si="35"/>
        <v>0</v>
      </c>
      <c r="H25" s="4">
        <f aca="true" t="shared" si="215" ref="H25:I28">SUM(Q25,X25,AE25,AL25,AS25,BG25,BN25,BU25,CI25,CP25,CW25,DD25,DK25,DR25,DY25,EF25)+SUM(EM25,ET25,FA25,FH25,FO25,FV25,GC25,GJ25,GQ25,GX25,HE25,HL25,HS25,HZ25,IG25,IN25)</f>
        <v>0</v>
      </c>
      <c r="I25" s="4">
        <f t="shared" si="215"/>
        <v>0</v>
      </c>
      <c r="J25" s="2">
        <f aca="true" t="shared" si="216" ref="J25:K28">SUM(S25,Z25,AG25,AN25,AU25,BI25,BP25,BW25,CK25,CR25,CY25,DF25,DM25,DT25,EA25,EH25)+SUM(EO25,EV25,FC25,FJ25,FQ25,FX25,GE25,GL25,GS25,GZ25,HG25,HN25,HU25,IB25,II25,IP25)</f>
        <v>0</v>
      </c>
      <c r="K25" s="2">
        <f t="shared" si="216"/>
        <v>0</v>
      </c>
      <c r="L25" s="10">
        <f>SUM(U25,AB25,AI25,AP25,AW25,BK25,BR25,BY25,CM25,CT25,DA25,DH25,DO25,DV25,EC25,EJ25)+SUM(EQ25,EX25,FE25,FL25,FS25,FZ25,GG25,GN25,GU25,HB25,HI25,HP25,HW25,ID25,IK25,IR25)</f>
        <v>0</v>
      </c>
      <c r="M25" s="163"/>
      <c r="N25" s="2"/>
      <c r="O25" s="170"/>
      <c r="P25" s="2"/>
      <c r="Q25" s="2"/>
      <c r="R25" s="18">
        <f t="shared" si="38"/>
        <v>0</v>
      </c>
      <c r="S25" s="49">
        <f>R25-T25-U25</f>
        <v>0</v>
      </c>
      <c r="T25" s="2"/>
      <c r="U25" s="21"/>
      <c r="V25" s="9"/>
      <c r="W25" s="2"/>
      <c r="X25" s="2"/>
      <c r="Y25" s="18">
        <f t="shared" si="39"/>
        <v>0</v>
      </c>
      <c r="Z25" s="47">
        <f t="shared" si="115"/>
        <v>0</v>
      </c>
      <c r="AA25" s="2"/>
      <c r="AB25" s="21"/>
      <c r="AC25" s="9"/>
      <c r="AD25" s="2"/>
      <c r="AE25" s="2"/>
      <c r="AF25" s="2">
        <f>AD25+AE25</f>
        <v>0</v>
      </c>
      <c r="AG25" s="49">
        <f>AF25-AH25-AI25</f>
        <v>0</v>
      </c>
      <c r="AH25" s="2"/>
      <c r="AI25" s="21"/>
      <c r="AJ25" s="9"/>
      <c r="AK25" s="2"/>
      <c r="AL25" s="2"/>
      <c r="AM25" s="2"/>
      <c r="AN25" s="49"/>
      <c r="AO25" s="2"/>
      <c r="AP25" s="21"/>
      <c r="AQ25" s="9"/>
      <c r="AR25" s="2"/>
      <c r="AS25" s="2"/>
      <c r="AT25" s="18">
        <f t="shared" si="40"/>
        <v>0</v>
      </c>
      <c r="AU25" s="49">
        <f>AT25-AV25-AW25</f>
        <v>0</v>
      </c>
      <c r="AV25" s="2"/>
      <c r="AW25" s="21"/>
      <c r="AX25" s="29">
        <f aca="true" t="shared" si="217" ref="AX25:AY28">SUM(BL25,BS25,BE25)</f>
        <v>0</v>
      </c>
      <c r="AY25" s="2">
        <f t="shared" si="217"/>
        <v>0</v>
      </c>
      <c r="AZ25" s="2">
        <f aca="true" t="shared" si="218" ref="AZ25:BA28">SUM(BN25,BU25,BG25)</f>
        <v>0</v>
      </c>
      <c r="BA25" s="2">
        <f t="shared" si="218"/>
        <v>0</v>
      </c>
      <c r="BB25" s="2">
        <f aca="true" t="shared" si="219" ref="BB25:BD28">SUM(BP25,BW25,BI25)</f>
        <v>0</v>
      </c>
      <c r="BC25" s="2">
        <f t="shared" si="219"/>
        <v>0</v>
      </c>
      <c r="BD25" s="21">
        <f t="shared" si="219"/>
        <v>0</v>
      </c>
      <c r="BE25" s="9"/>
      <c r="BF25" s="2"/>
      <c r="BG25" s="2"/>
      <c r="BH25" s="18">
        <f t="shared" si="44"/>
        <v>0</v>
      </c>
      <c r="BI25" s="49">
        <f>BH25-BJ25-BK25</f>
        <v>0</v>
      </c>
      <c r="BJ25" s="2"/>
      <c r="BK25" s="21"/>
      <c r="BL25" s="9"/>
      <c r="BM25" s="2"/>
      <c r="BN25" s="2"/>
      <c r="BO25" s="18">
        <f t="shared" si="45"/>
        <v>0</v>
      </c>
      <c r="BP25" s="49">
        <f>BO25-BQ25-BR25</f>
        <v>0</v>
      </c>
      <c r="BQ25" s="2"/>
      <c r="BR25" s="21"/>
      <c r="BS25" s="9"/>
      <c r="BT25" s="2"/>
      <c r="BU25" s="2"/>
      <c r="BV25" s="18">
        <f t="shared" si="46"/>
        <v>0</v>
      </c>
      <c r="BW25" s="49">
        <f>BV25-BX25-BY25</f>
        <v>0</v>
      </c>
      <c r="BX25" s="2"/>
      <c r="BY25" s="21"/>
      <c r="BZ25" s="29">
        <f aca="true" t="shared" si="220" ref="BZ25:CA28">SUM(CG25,CN25,CU25,DB25,DI25,DP25,DW25,ED25,EK25,ER25,EY25,FF25,FM25,FT25,GA25,GH25,GO25,GV25,HC25,HJ25,HQ25,HX25,IE25,IL25)</f>
        <v>0</v>
      </c>
      <c r="CA25" s="2">
        <f t="shared" si="220"/>
        <v>0</v>
      </c>
      <c r="CB25" s="2">
        <f aca="true" t="shared" si="221" ref="CB25:CC28">SUM(CI25,CP25,CW25,DD25,DK25,DR25,DY25,EF25,EM25,ET25,FA25,FH25,FO25,FV25,GC25,GJ25,GQ25,GX25,HE25,HL25,HS25,HZ25,IG25,IN25)</f>
        <v>0</v>
      </c>
      <c r="CC25" s="2">
        <f t="shared" si="221"/>
        <v>0</v>
      </c>
      <c r="CD25" s="2">
        <f aca="true" t="shared" si="222" ref="CD25:CF28">SUM(CK25,CR25,CY25,DF25,DM25,DT25,EA25,EH25,EO25,EV25,FC25,FJ25,FQ25,FX25,GE25,GL25,GS25,GZ25,HG25,HN25,HU25,IB25,II25,IP25)</f>
        <v>0</v>
      </c>
      <c r="CE25" s="2">
        <f t="shared" si="222"/>
        <v>0</v>
      </c>
      <c r="CF25" s="21">
        <f t="shared" si="222"/>
        <v>0</v>
      </c>
      <c r="CG25" s="9"/>
      <c r="CH25" s="2"/>
      <c r="CI25" s="2"/>
      <c r="CJ25" s="4">
        <f t="shared" si="123"/>
        <v>0</v>
      </c>
      <c r="CK25" s="49">
        <f>CJ25-CL25-CM25</f>
        <v>0</v>
      </c>
      <c r="CL25" s="2"/>
      <c r="CM25" s="21"/>
      <c r="CN25" s="2"/>
      <c r="CO25" s="2"/>
      <c r="CP25" s="2"/>
      <c r="CQ25" s="18">
        <f t="shared" si="51"/>
        <v>0</v>
      </c>
      <c r="CR25" s="49">
        <f>CQ25-CS25-CT25</f>
        <v>0</v>
      </c>
      <c r="CS25" s="2"/>
      <c r="CT25" s="21"/>
      <c r="CU25" s="2"/>
      <c r="CV25" s="2"/>
      <c r="CW25" s="2"/>
      <c r="CX25" s="18">
        <f t="shared" si="52"/>
        <v>0</v>
      </c>
      <c r="CY25" s="49">
        <f>CX25-CZ25-DA25</f>
        <v>0</v>
      </c>
      <c r="CZ25" s="2"/>
      <c r="DA25" s="21"/>
      <c r="DB25" s="2"/>
      <c r="DC25" s="2"/>
      <c r="DD25" s="2"/>
      <c r="DE25" s="18">
        <f t="shared" si="53"/>
        <v>0</v>
      </c>
      <c r="DF25" s="49">
        <f>DE25-DG25-DH25</f>
        <v>0</v>
      </c>
      <c r="DG25" s="2"/>
      <c r="DH25" s="21"/>
      <c r="DI25" s="2"/>
      <c r="DJ25" s="2"/>
      <c r="DK25" s="2"/>
      <c r="DL25" s="18">
        <f t="shared" si="54"/>
        <v>0</v>
      </c>
      <c r="DM25" s="49">
        <f>DL25-DN25-DO25</f>
        <v>0</v>
      </c>
      <c r="DN25" s="2"/>
      <c r="DO25" s="21"/>
      <c r="DP25" s="2"/>
      <c r="DQ25" s="2"/>
      <c r="DR25" s="2"/>
      <c r="DS25" s="18">
        <f t="shared" si="55"/>
        <v>0</v>
      </c>
      <c r="DT25" s="49">
        <f>DS25-DU25-DV25</f>
        <v>0</v>
      </c>
      <c r="DU25" s="2"/>
      <c r="DV25" s="21"/>
      <c r="DW25" s="2"/>
      <c r="DX25" s="2"/>
      <c r="DY25" s="2"/>
      <c r="DZ25" s="18">
        <f t="shared" si="56"/>
        <v>0</v>
      </c>
      <c r="EA25" s="49">
        <f>DZ25-EB25-EC25</f>
        <v>0</v>
      </c>
      <c r="EB25" s="2"/>
      <c r="EC25" s="21"/>
      <c r="ED25" s="2"/>
      <c r="EE25" s="2"/>
      <c r="EF25" s="2"/>
      <c r="EG25" s="18">
        <f t="shared" si="57"/>
        <v>0</v>
      </c>
      <c r="EH25" s="49">
        <f>EG25-EI25-EJ25</f>
        <v>0</v>
      </c>
      <c r="EI25" s="2"/>
      <c r="EJ25" s="21"/>
      <c r="EK25" s="2"/>
      <c r="EL25" s="2"/>
      <c r="EM25" s="2"/>
      <c r="EN25" s="26">
        <f t="shared" si="17"/>
        <v>0</v>
      </c>
      <c r="EO25" s="49">
        <f>EN25-EP25-EQ25</f>
        <v>0</v>
      </c>
      <c r="EP25" s="2"/>
      <c r="EQ25" s="21"/>
      <c r="ER25" s="2"/>
      <c r="ES25" s="2"/>
      <c r="ET25" s="2"/>
      <c r="EU25" s="18">
        <f t="shared" si="58"/>
        <v>0</v>
      </c>
      <c r="EV25" s="49">
        <f>EU25-EW25-EX25</f>
        <v>0</v>
      </c>
      <c r="EW25" s="2"/>
      <c r="EX25" s="21"/>
      <c r="EY25" s="2"/>
      <c r="EZ25" s="2"/>
      <c r="FA25" s="2"/>
      <c r="FB25" s="18">
        <f t="shared" si="59"/>
        <v>0</v>
      </c>
      <c r="FC25" s="49">
        <f>FB25-FD25-FE25</f>
        <v>0</v>
      </c>
      <c r="FD25" s="2"/>
      <c r="FE25" s="21"/>
      <c r="FF25" s="2"/>
      <c r="FG25" s="2"/>
      <c r="FH25" s="2"/>
      <c r="FI25" s="18">
        <f t="shared" si="60"/>
        <v>0</v>
      </c>
      <c r="FJ25" s="49">
        <f>FI25-FK25-FL25</f>
        <v>0</v>
      </c>
      <c r="FK25" s="2"/>
      <c r="FL25" s="21"/>
      <c r="FM25" s="2"/>
      <c r="FN25" s="2"/>
      <c r="FO25" s="2"/>
      <c r="FP25" s="26">
        <f t="shared" si="22"/>
        <v>0</v>
      </c>
      <c r="FQ25" s="49">
        <f>FP25-FR25-FS25</f>
        <v>0</v>
      </c>
      <c r="FR25" s="2"/>
      <c r="FS25" s="21"/>
      <c r="FT25" s="2"/>
      <c r="FU25" s="2"/>
      <c r="FV25" s="2"/>
      <c r="FW25" s="18">
        <f t="shared" si="61"/>
        <v>0</v>
      </c>
      <c r="FX25" s="49">
        <f>FW25-FY25-FZ25</f>
        <v>0</v>
      </c>
      <c r="FY25" s="2"/>
      <c r="FZ25" s="21"/>
      <c r="GA25" s="2"/>
      <c r="GB25" s="2"/>
      <c r="GC25" s="2"/>
      <c r="GD25" s="18">
        <f t="shared" si="62"/>
        <v>0</v>
      </c>
      <c r="GE25" s="49">
        <f>GD25-GF25-GG25</f>
        <v>0</v>
      </c>
      <c r="GF25" s="2"/>
      <c r="GG25" s="21"/>
      <c r="GH25" s="2"/>
      <c r="GI25" s="2"/>
      <c r="GJ25" s="2"/>
      <c r="GK25" s="18">
        <f t="shared" si="63"/>
        <v>0</v>
      </c>
      <c r="GL25" s="49">
        <f>GK25-GM25-GN25</f>
        <v>0</v>
      </c>
      <c r="GM25" s="2"/>
      <c r="GN25" s="21"/>
      <c r="GO25" s="2"/>
      <c r="GP25" s="2"/>
      <c r="GQ25" s="2"/>
      <c r="GR25" s="18">
        <f t="shared" si="64"/>
        <v>0</v>
      </c>
      <c r="GS25" s="49">
        <f>GR25-GT25-GU25</f>
        <v>0</v>
      </c>
      <c r="GT25" s="2"/>
      <c r="GU25" s="21"/>
      <c r="GV25" s="2"/>
      <c r="GW25" s="2"/>
      <c r="GX25" s="2"/>
      <c r="GY25" s="18">
        <f t="shared" si="65"/>
        <v>0</v>
      </c>
      <c r="GZ25" s="49">
        <f>GY25-HA25-HB25</f>
        <v>0</v>
      </c>
      <c r="HA25" s="2"/>
      <c r="HB25" s="21"/>
      <c r="HC25" s="2"/>
      <c r="HD25" s="2"/>
      <c r="HE25" s="2"/>
      <c r="HF25" s="18">
        <f t="shared" si="66"/>
        <v>0</v>
      </c>
      <c r="HG25" s="49">
        <f>HF25-HH25-HI25</f>
        <v>0</v>
      </c>
      <c r="HH25" s="2"/>
      <c r="HI25" s="21"/>
      <c r="HJ25" s="2"/>
      <c r="HK25" s="2"/>
      <c r="HL25" s="2"/>
      <c r="HM25" s="18">
        <f t="shared" si="67"/>
        <v>0</v>
      </c>
      <c r="HN25" s="49">
        <f>HM25-HO25-HP25</f>
        <v>0</v>
      </c>
      <c r="HO25" s="2"/>
      <c r="HP25" s="21"/>
      <c r="HQ25" s="2"/>
      <c r="HR25" s="2"/>
      <c r="HS25" s="2"/>
      <c r="HT25" s="18">
        <f t="shared" si="68"/>
        <v>0</v>
      </c>
      <c r="HU25" s="49">
        <f>HT25-HV25-HW25</f>
        <v>0</v>
      </c>
      <c r="HV25" s="2"/>
      <c r="HW25" s="21"/>
      <c r="HX25" s="2"/>
      <c r="HY25" s="2"/>
      <c r="HZ25" s="2"/>
      <c r="IA25" s="18">
        <f t="shared" si="69"/>
        <v>0</v>
      </c>
      <c r="IB25" s="49">
        <f>IA25-IC25-ID25</f>
        <v>0</v>
      </c>
      <c r="IC25" s="2"/>
      <c r="ID25" s="21"/>
      <c r="IE25" s="2"/>
      <c r="IF25" s="2"/>
      <c r="IG25" s="2"/>
      <c r="IH25" s="18">
        <f t="shared" si="70"/>
        <v>0</v>
      </c>
      <c r="II25" s="49">
        <f>IH25-IJ25-IK25</f>
        <v>0</v>
      </c>
      <c r="IJ25" s="2"/>
      <c r="IK25" s="21"/>
      <c r="IL25" s="2"/>
      <c r="IM25" s="2"/>
      <c r="IN25" s="2"/>
      <c r="IO25" s="18">
        <f t="shared" si="71"/>
        <v>0</v>
      </c>
      <c r="IP25" s="49">
        <f>IO25-IQ25-IR25</f>
        <v>0</v>
      </c>
      <c r="IQ25" s="2"/>
      <c r="IR25" s="21"/>
      <c r="IS25" s="37"/>
    </row>
    <row r="26" spans="1:253" s="97" customFormat="1" ht="9.75" customHeight="1">
      <c r="A26" s="74"/>
      <c r="B26" s="1" t="s">
        <v>135</v>
      </c>
      <c r="C26" s="64" t="s">
        <v>155</v>
      </c>
      <c r="D26" s="30">
        <f t="shared" si="72"/>
        <v>0</v>
      </c>
      <c r="E26" s="2">
        <f>SUM(P26,W26,AD26,AK26,AR26,BF26,BM26,BT26,CH26,CO26,CV26,DC26,DJ26,DQ26,DX26,EE26)+SUM(EL26,ES26,EZ26,FG26,FN26,FU26,GB26,GI26,GP26,GW26,HD26,HK26,HR26,HY26,IF26,IM26)</f>
        <v>0</v>
      </c>
      <c r="F26" s="18">
        <f t="shared" si="34"/>
        <v>0</v>
      </c>
      <c r="G26" s="18">
        <f t="shared" si="35"/>
        <v>0</v>
      </c>
      <c r="H26" s="4">
        <f t="shared" si="215"/>
        <v>0</v>
      </c>
      <c r="I26" s="4">
        <f t="shared" si="215"/>
        <v>0</v>
      </c>
      <c r="J26" s="2">
        <f t="shared" si="216"/>
        <v>0</v>
      </c>
      <c r="K26" s="2">
        <f t="shared" si="216"/>
        <v>0</v>
      </c>
      <c r="L26" s="10">
        <f>SUM(U26,AB26,AI26,AP26,AW26,BK26,BR26,BY26,CM26,CT26,DA26,DH26,DO26,DV26,EC26,EJ26)+SUM(EQ26,EX26,FE26,FL26,FS26,FZ26,GG26,GN26,GU26,HB26,HI26,HP26,HW26,ID26,IK26,IR26)</f>
        <v>0</v>
      </c>
      <c r="M26" s="163"/>
      <c r="N26" s="2"/>
      <c r="O26" s="170"/>
      <c r="P26" s="2"/>
      <c r="Q26" s="2"/>
      <c r="R26" s="18">
        <f t="shared" si="38"/>
        <v>0</v>
      </c>
      <c r="S26" s="49">
        <f>R26-T26-U26</f>
        <v>0</v>
      </c>
      <c r="T26" s="2"/>
      <c r="U26" s="21"/>
      <c r="V26" s="9"/>
      <c r="W26" s="2"/>
      <c r="X26" s="2"/>
      <c r="Y26" s="18">
        <f t="shared" si="39"/>
        <v>0</v>
      </c>
      <c r="Z26" s="47">
        <f t="shared" si="115"/>
        <v>0</v>
      </c>
      <c r="AA26" s="2"/>
      <c r="AB26" s="21"/>
      <c r="AC26" s="9"/>
      <c r="AD26" s="2"/>
      <c r="AE26" s="2"/>
      <c r="AF26" s="2">
        <f>AD26+AE26</f>
        <v>0</v>
      </c>
      <c r="AG26" s="49">
        <f>AF26-AH26-AI26</f>
        <v>0</v>
      </c>
      <c r="AH26" s="2"/>
      <c r="AI26" s="21"/>
      <c r="AJ26" s="9"/>
      <c r="AK26" s="2"/>
      <c r="AL26" s="2"/>
      <c r="AM26" s="2"/>
      <c r="AN26" s="49"/>
      <c r="AO26" s="2"/>
      <c r="AP26" s="21"/>
      <c r="AQ26" s="9"/>
      <c r="AR26" s="2"/>
      <c r="AS26" s="2"/>
      <c r="AT26" s="18">
        <f t="shared" si="40"/>
        <v>0</v>
      </c>
      <c r="AU26" s="49">
        <f>AT26-AV26-AW26</f>
        <v>0</v>
      </c>
      <c r="AV26" s="2"/>
      <c r="AW26" s="21"/>
      <c r="AX26" s="29">
        <f t="shared" si="217"/>
        <v>0</v>
      </c>
      <c r="AY26" s="2">
        <f t="shared" si="217"/>
        <v>0</v>
      </c>
      <c r="AZ26" s="2">
        <f t="shared" si="218"/>
        <v>0</v>
      </c>
      <c r="BA26" s="2">
        <f t="shared" si="218"/>
        <v>0</v>
      </c>
      <c r="BB26" s="2">
        <f t="shared" si="219"/>
        <v>0</v>
      </c>
      <c r="BC26" s="2">
        <f t="shared" si="219"/>
        <v>0</v>
      </c>
      <c r="BD26" s="21">
        <f t="shared" si="219"/>
        <v>0</v>
      </c>
      <c r="BE26" s="9"/>
      <c r="BF26" s="2"/>
      <c r="BG26" s="2"/>
      <c r="BH26" s="18">
        <f t="shared" si="44"/>
        <v>0</v>
      </c>
      <c r="BI26" s="49">
        <f>BH26-BJ26-BK26</f>
        <v>0</v>
      </c>
      <c r="BJ26" s="2"/>
      <c r="BK26" s="21"/>
      <c r="BL26" s="9"/>
      <c r="BM26" s="2"/>
      <c r="BN26" s="2"/>
      <c r="BO26" s="18">
        <f t="shared" si="45"/>
        <v>0</v>
      </c>
      <c r="BP26" s="49">
        <f>BO26-BQ26-BR26</f>
        <v>0</v>
      </c>
      <c r="BQ26" s="2"/>
      <c r="BR26" s="21"/>
      <c r="BS26" s="9"/>
      <c r="BT26" s="2"/>
      <c r="BU26" s="2"/>
      <c r="BV26" s="18">
        <f t="shared" si="46"/>
        <v>0</v>
      </c>
      <c r="BW26" s="49">
        <f>BV26-BX26-BY26</f>
        <v>0</v>
      </c>
      <c r="BX26" s="2"/>
      <c r="BY26" s="21"/>
      <c r="BZ26" s="29">
        <f t="shared" si="220"/>
        <v>0</v>
      </c>
      <c r="CA26" s="2">
        <f t="shared" si="220"/>
        <v>0</v>
      </c>
      <c r="CB26" s="2">
        <f t="shared" si="221"/>
        <v>0</v>
      </c>
      <c r="CC26" s="2">
        <f t="shared" si="221"/>
        <v>0</v>
      </c>
      <c r="CD26" s="2">
        <f t="shared" si="222"/>
        <v>0</v>
      </c>
      <c r="CE26" s="2">
        <f t="shared" si="222"/>
        <v>0</v>
      </c>
      <c r="CF26" s="21">
        <f t="shared" si="222"/>
        <v>0</v>
      </c>
      <c r="CG26" s="9"/>
      <c r="CH26" s="2"/>
      <c r="CI26" s="2"/>
      <c r="CJ26" s="4">
        <f t="shared" si="123"/>
        <v>0</v>
      </c>
      <c r="CK26" s="49">
        <f>CJ26-CL26-CM26</f>
        <v>0</v>
      </c>
      <c r="CL26" s="2"/>
      <c r="CM26" s="21"/>
      <c r="CN26" s="2"/>
      <c r="CO26" s="2"/>
      <c r="CP26" s="2"/>
      <c r="CQ26" s="18">
        <f t="shared" si="51"/>
        <v>0</v>
      </c>
      <c r="CR26" s="49">
        <f>CQ26-CS26-CT26</f>
        <v>0</v>
      </c>
      <c r="CS26" s="2"/>
      <c r="CT26" s="21"/>
      <c r="CU26" s="2"/>
      <c r="CV26" s="2"/>
      <c r="CW26" s="2"/>
      <c r="CX26" s="18">
        <f t="shared" si="52"/>
        <v>0</v>
      </c>
      <c r="CY26" s="49">
        <f>CX26-CZ26-DA26</f>
        <v>0</v>
      </c>
      <c r="CZ26" s="2"/>
      <c r="DA26" s="21"/>
      <c r="DB26" s="2"/>
      <c r="DC26" s="2"/>
      <c r="DD26" s="2"/>
      <c r="DE26" s="18">
        <f t="shared" si="53"/>
        <v>0</v>
      </c>
      <c r="DF26" s="49">
        <f>DE26-DG26-DH26</f>
        <v>0</v>
      </c>
      <c r="DG26" s="2"/>
      <c r="DH26" s="21"/>
      <c r="DI26" s="2"/>
      <c r="DJ26" s="2"/>
      <c r="DK26" s="2"/>
      <c r="DL26" s="18">
        <f t="shared" si="54"/>
        <v>0</v>
      </c>
      <c r="DM26" s="49">
        <f>DL26-DN26-DO26</f>
        <v>0</v>
      </c>
      <c r="DN26" s="2"/>
      <c r="DO26" s="21"/>
      <c r="DP26" s="2"/>
      <c r="DQ26" s="2"/>
      <c r="DR26" s="2"/>
      <c r="DS26" s="18">
        <f t="shared" si="55"/>
        <v>0</v>
      </c>
      <c r="DT26" s="49">
        <f>DS26-DU26-DV26</f>
        <v>0</v>
      </c>
      <c r="DU26" s="2"/>
      <c r="DV26" s="21"/>
      <c r="DW26" s="2"/>
      <c r="DX26" s="2"/>
      <c r="DY26" s="2"/>
      <c r="DZ26" s="18">
        <f t="shared" si="56"/>
        <v>0</v>
      </c>
      <c r="EA26" s="49">
        <f>DZ26-EB26-EC26</f>
        <v>0</v>
      </c>
      <c r="EB26" s="2"/>
      <c r="EC26" s="21"/>
      <c r="ED26" s="2"/>
      <c r="EE26" s="2"/>
      <c r="EF26" s="2"/>
      <c r="EG26" s="18">
        <f t="shared" si="57"/>
        <v>0</v>
      </c>
      <c r="EH26" s="49">
        <f>EG26-EI26-EJ26</f>
        <v>0</v>
      </c>
      <c r="EI26" s="2"/>
      <c r="EJ26" s="21"/>
      <c r="EK26" s="2"/>
      <c r="EL26" s="2"/>
      <c r="EM26" s="2"/>
      <c r="EN26" s="26">
        <f t="shared" si="17"/>
        <v>0</v>
      </c>
      <c r="EO26" s="49">
        <f>EN26-EP26-EQ26</f>
        <v>0</v>
      </c>
      <c r="EP26" s="2"/>
      <c r="EQ26" s="21"/>
      <c r="ER26" s="2"/>
      <c r="ES26" s="2"/>
      <c r="ET26" s="2"/>
      <c r="EU26" s="18">
        <f t="shared" si="58"/>
        <v>0</v>
      </c>
      <c r="EV26" s="49">
        <f>EU26-EW26-EX26</f>
        <v>0</v>
      </c>
      <c r="EW26" s="2"/>
      <c r="EX26" s="21"/>
      <c r="EY26" s="2"/>
      <c r="EZ26" s="2"/>
      <c r="FA26" s="2"/>
      <c r="FB26" s="18">
        <f t="shared" si="59"/>
        <v>0</v>
      </c>
      <c r="FC26" s="49">
        <f>FB26-FD26-FE26</f>
        <v>0</v>
      </c>
      <c r="FD26" s="2"/>
      <c r="FE26" s="21"/>
      <c r="FF26" s="2"/>
      <c r="FG26" s="2"/>
      <c r="FH26" s="2"/>
      <c r="FI26" s="18">
        <f t="shared" si="60"/>
        <v>0</v>
      </c>
      <c r="FJ26" s="49">
        <f>FI26-FK26-FL26</f>
        <v>0</v>
      </c>
      <c r="FK26" s="2"/>
      <c r="FL26" s="21"/>
      <c r="FM26" s="2"/>
      <c r="FN26" s="2"/>
      <c r="FO26" s="2"/>
      <c r="FP26" s="26">
        <f t="shared" si="22"/>
        <v>0</v>
      </c>
      <c r="FQ26" s="49">
        <f>FP26-FR26-FS26</f>
        <v>0</v>
      </c>
      <c r="FR26" s="2"/>
      <c r="FS26" s="21"/>
      <c r="FT26" s="2"/>
      <c r="FU26" s="2"/>
      <c r="FV26" s="2"/>
      <c r="FW26" s="18">
        <f t="shared" si="61"/>
        <v>0</v>
      </c>
      <c r="FX26" s="49">
        <f>FW26-FY26-FZ26</f>
        <v>0</v>
      </c>
      <c r="FY26" s="2"/>
      <c r="FZ26" s="21"/>
      <c r="GA26" s="2"/>
      <c r="GB26" s="2"/>
      <c r="GC26" s="2"/>
      <c r="GD26" s="18">
        <f t="shared" si="62"/>
        <v>0</v>
      </c>
      <c r="GE26" s="49">
        <f>GD26-GF26-GG26</f>
        <v>0</v>
      </c>
      <c r="GF26" s="2"/>
      <c r="GG26" s="21"/>
      <c r="GH26" s="2"/>
      <c r="GI26" s="2"/>
      <c r="GJ26" s="2"/>
      <c r="GK26" s="18">
        <f t="shared" si="63"/>
        <v>0</v>
      </c>
      <c r="GL26" s="49">
        <f>GK26-GM26-GN26</f>
        <v>0</v>
      </c>
      <c r="GM26" s="2"/>
      <c r="GN26" s="21"/>
      <c r="GO26" s="2"/>
      <c r="GP26" s="2"/>
      <c r="GQ26" s="2"/>
      <c r="GR26" s="18">
        <f t="shared" si="64"/>
        <v>0</v>
      </c>
      <c r="GS26" s="49">
        <f>GR26-GT26-GU26</f>
        <v>0</v>
      </c>
      <c r="GT26" s="2"/>
      <c r="GU26" s="21"/>
      <c r="GV26" s="2"/>
      <c r="GW26" s="2"/>
      <c r="GX26" s="2"/>
      <c r="GY26" s="18">
        <f t="shared" si="65"/>
        <v>0</v>
      </c>
      <c r="GZ26" s="49">
        <f>GY26-HA26-HB26</f>
        <v>0</v>
      </c>
      <c r="HA26" s="2"/>
      <c r="HB26" s="21"/>
      <c r="HC26" s="2"/>
      <c r="HD26" s="2"/>
      <c r="HE26" s="2"/>
      <c r="HF26" s="18">
        <f t="shared" si="66"/>
        <v>0</v>
      </c>
      <c r="HG26" s="49">
        <f>HF26-HH26-HI26</f>
        <v>0</v>
      </c>
      <c r="HH26" s="2"/>
      <c r="HI26" s="21"/>
      <c r="HJ26" s="2"/>
      <c r="HK26" s="2"/>
      <c r="HL26" s="2"/>
      <c r="HM26" s="18">
        <f t="shared" si="67"/>
        <v>0</v>
      </c>
      <c r="HN26" s="49">
        <f>HM26-HO26-HP26</f>
        <v>0</v>
      </c>
      <c r="HO26" s="2"/>
      <c r="HP26" s="21"/>
      <c r="HQ26" s="2"/>
      <c r="HR26" s="2"/>
      <c r="HS26" s="2"/>
      <c r="HT26" s="18">
        <f t="shared" si="68"/>
        <v>0</v>
      </c>
      <c r="HU26" s="49">
        <f>HT26-HV26-HW26</f>
        <v>0</v>
      </c>
      <c r="HV26" s="2"/>
      <c r="HW26" s="21"/>
      <c r="HX26" s="2"/>
      <c r="HY26" s="2"/>
      <c r="HZ26" s="2"/>
      <c r="IA26" s="18">
        <f t="shared" si="69"/>
        <v>0</v>
      </c>
      <c r="IB26" s="49">
        <f>IA26-IC26-ID26</f>
        <v>0</v>
      </c>
      <c r="IC26" s="2"/>
      <c r="ID26" s="21"/>
      <c r="IE26" s="2"/>
      <c r="IF26" s="2"/>
      <c r="IG26" s="2"/>
      <c r="IH26" s="18">
        <f t="shared" si="70"/>
        <v>0</v>
      </c>
      <c r="II26" s="49">
        <f>IH26-IJ26-IK26</f>
        <v>0</v>
      </c>
      <c r="IJ26" s="2"/>
      <c r="IK26" s="21"/>
      <c r="IL26" s="2"/>
      <c r="IM26" s="2"/>
      <c r="IN26" s="2"/>
      <c r="IO26" s="18">
        <f t="shared" si="71"/>
        <v>0</v>
      </c>
      <c r="IP26" s="49">
        <f>IO26-IQ26-IR26</f>
        <v>0</v>
      </c>
      <c r="IQ26" s="2"/>
      <c r="IR26" s="21"/>
      <c r="IS26" s="37"/>
    </row>
    <row r="27" spans="1:253" s="97" customFormat="1" ht="9.75" customHeight="1">
      <c r="A27" s="74"/>
      <c r="B27" s="1" t="s">
        <v>136</v>
      </c>
      <c r="C27" s="64" t="s">
        <v>156</v>
      </c>
      <c r="D27" s="29">
        <f t="shared" si="72"/>
        <v>241000</v>
      </c>
      <c r="E27" s="2">
        <f>SUM(P27,W27,AD27,AK27,AR27,BF27,BM27,BT27,CH27,CO27,CV27,DC27,DJ27,DQ27,DX27,EE27)+SUM(EL27,ES27,EZ27,FG27,FN27,FU27,GB27,GI27,GP27,GW27,HD27,HK27,HR27,HY27,IF27,IM27)</f>
        <v>221926</v>
      </c>
      <c r="F27" s="210">
        <f t="shared" si="34"/>
        <v>0</v>
      </c>
      <c r="G27" s="210">
        <f t="shared" si="35"/>
        <v>241000</v>
      </c>
      <c r="H27" s="2">
        <f t="shared" si="215"/>
        <v>0</v>
      </c>
      <c r="I27" s="2">
        <f t="shared" si="215"/>
        <v>241000</v>
      </c>
      <c r="J27" s="2">
        <f t="shared" si="216"/>
        <v>0</v>
      </c>
      <c r="K27" s="2">
        <f t="shared" si="216"/>
        <v>241000</v>
      </c>
      <c r="L27" s="10">
        <f>SUM(U27,AB27,AI27,AP27,AW27,BK27,BR27,BY27,CM27,CT27,DA27,DH27,DO27,DV27,EC27,EJ27)+SUM(EQ27,EX27,FE27,FL27,FS27,FZ27,GG27,GN27,GU27,HB27,HI27,HP27,HW27,ID27,IK27,IR27)</f>
        <v>0</v>
      </c>
      <c r="M27" s="163">
        <v>241000</v>
      </c>
      <c r="N27" s="2"/>
      <c r="O27" s="170">
        <v>241000</v>
      </c>
      <c r="P27" s="2">
        <v>221926</v>
      </c>
      <c r="Q27" s="2"/>
      <c r="R27" s="210">
        <f t="shared" si="38"/>
        <v>241000</v>
      </c>
      <c r="S27" s="49">
        <f>R27-T27-U27</f>
        <v>0</v>
      </c>
      <c r="T27" s="2">
        <v>241000</v>
      </c>
      <c r="U27" s="21"/>
      <c r="V27" s="9"/>
      <c r="W27" s="2"/>
      <c r="X27" s="2"/>
      <c r="Y27" s="18">
        <f t="shared" si="39"/>
        <v>0</v>
      </c>
      <c r="Z27" s="47">
        <f t="shared" si="115"/>
        <v>0</v>
      </c>
      <c r="AA27" s="2"/>
      <c r="AB27" s="21"/>
      <c r="AC27" s="9"/>
      <c r="AD27" s="2"/>
      <c r="AE27" s="2"/>
      <c r="AF27" s="2">
        <f>AD27+AE27</f>
        <v>0</v>
      </c>
      <c r="AG27" s="49">
        <f>AF27-AH27-AI27</f>
        <v>0</v>
      </c>
      <c r="AH27" s="2"/>
      <c r="AI27" s="21"/>
      <c r="AJ27" s="9"/>
      <c r="AK27" s="2"/>
      <c r="AL27" s="2"/>
      <c r="AM27" s="2"/>
      <c r="AN27" s="49"/>
      <c r="AO27" s="2"/>
      <c r="AP27" s="21"/>
      <c r="AQ27" s="9"/>
      <c r="AR27" s="2"/>
      <c r="AS27" s="2"/>
      <c r="AT27" s="18">
        <f t="shared" si="40"/>
        <v>0</v>
      </c>
      <c r="AU27" s="49">
        <f>AT27-AV27-AW27</f>
        <v>0</v>
      </c>
      <c r="AV27" s="2"/>
      <c r="AW27" s="21"/>
      <c r="AX27" s="29">
        <f t="shared" si="217"/>
        <v>0</v>
      </c>
      <c r="AY27" s="2">
        <f t="shared" si="217"/>
        <v>0</v>
      </c>
      <c r="AZ27" s="2">
        <f t="shared" si="218"/>
        <v>0</v>
      </c>
      <c r="BA27" s="2">
        <f t="shared" si="218"/>
        <v>0</v>
      </c>
      <c r="BB27" s="2">
        <f t="shared" si="219"/>
        <v>0</v>
      </c>
      <c r="BC27" s="2">
        <f t="shared" si="219"/>
        <v>0</v>
      </c>
      <c r="BD27" s="21">
        <f t="shared" si="219"/>
        <v>0</v>
      </c>
      <c r="BE27" s="9"/>
      <c r="BF27" s="2"/>
      <c r="BG27" s="2"/>
      <c r="BH27" s="18">
        <f t="shared" si="44"/>
        <v>0</v>
      </c>
      <c r="BI27" s="49">
        <f>BH27-BJ27-BK27</f>
        <v>0</v>
      </c>
      <c r="BJ27" s="2"/>
      <c r="BK27" s="21"/>
      <c r="BL27" s="9"/>
      <c r="BM27" s="2"/>
      <c r="BN27" s="2"/>
      <c r="BO27" s="18">
        <f t="shared" si="45"/>
        <v>0</v>
      </c>
      <c r="BP27" s="49">
        <f>BO27-BQ27-BR27</f>
        <v>0</v>
      </c>
      <c r="BQ27" s="2"/>
      <c r="BR27" s="21"/>
      <c r="BS27" s="9"/>
      <c r="BT27" s="2"/>
      <c r="BU27" s="2"/>
      <c r="BV27" s="18">
        <f t="shared" si="46"/>
        <v>0</v>
      </c>
      <c r="BW27" s="49">
        <f>BV27-BX27-BY27</f>
        <v>0</v>
      </c>
      <c r="BX27" s="2"/>
      <c r="BY27" s="21"/>
      <c r="BZ27" s="29">
        <f t="shared" si="220"/>
        <v>0</v>
      </c>
      <c r="CA27" s="2">
        <f t="shared" si="220"/>
        <v>0</v>
      </c>
      <c r="CB27" s="2">
        <f t="shared" si="221"/>
        <v>0</v>
      </c>
      <c r="CC27" s="2">
        <f t="shared" si="221"/>
        <v>0</v>
      </c>
      <c r="CD27" s="2">
        <f t="shared" si="222"/>
        <v>0</v>
      </c>
      <c r="CE27" s="2">
        <f t="shared" si="222"/>
        <v>0</v>
      </c>
      <c r="CF27" s="21">
        <f t="shared" si="222"/>
        <v>0</v>
      </c>
      <c r="CG27" s="9"/>
      <c r="CH27" s="2"/>
      <c r="CI27" s="2"/>
      <c r="CJ27" s="4">
        <f t="shared" si="123"/>
        <v>0</v>
      </c>
      <c r="CK27" s="49">
        <f>CJ27-CL27-CM27</f>
        <v>0</v>
      </c>
      <c r="CL27" s="2"/>
      <c r="CM27" s="21"/>
      <c r="CN27" s="2"/>
      <c r="CO27" s="2"/>
      <c r="CP27" s="2"/>
      <c r="CQ27" s="18">
        <f t="shared" si="51"/>
        <v>0</v>
      </c>
      <c r="CR27" s="49">
        <f>CQ27-CS27-CT27</f>
        <v>0</v>
      </c>
      <c r="CS27" s="2"/>
      <c r="CT27" s="21"/>
      <c r="CU27" s="2"/>
      <c r="CV27" s="2"/>
      <c r="CW27" s="2"/>
      <c r="CX27" s="18">
        <f t="shared" si="52"/>
        <v>0</v>
      </c>
      <c r="CY27" s="49">
        <f>CX27-CZ27-DA27</f>
        <v>0</v>
      </c>
      <c r="CZ27" s="2"/>
      <c r="DA27" s="21"/>
      <c r="DB27" s="2"/>
      <c r="DC27" s="2"/>
      <c r="DD27" s="2"/>
      <c r="DE27" s="18">
        <f t="shared" si="53"/>
        <v>0</v>
      </c>
      <c r="DF27" s="49">
        <f>DE27-DG27-DH27</f>
        <v>0</v>
      </c>
      <c r="DG27" s="2"/>
      <c r="DH27" s="21"/>
      <c r="DI27" s="2"/>
      <c r="DJ27" s="2"/>
      <c r="DK27" s="2"/>
      <c r="DL27" s="18">
        <f t="shared" si="54"/>
        <v>0</v>
      </c>
      <c r="DM27" s="49">
        <f>DL27-DN27-DO27</f>
        <v>0</v>
      </c>
      <c r="DN27" s="2"/>
      <c r="DO27" s="21"/>
      <c r="DP27" s="2"/>
      <c r="DQ27" s="2"/>
      <c r="DR27" s="2"/>
      <c r="DS27" s="18">
        <f t="shared" si="55"/>
        <v>0</v>
      </c>
      <c r="DT27" s="49">
        <f>DS27-DU27-DV27</f>
        <v>0</v>
      </c>
      <c r="DU27" s="2"/>
      <c r="DV27" s="21"/>
      <c r="DW27" s="2"/>
      <c r="DX27" s="2"/>
      <c r="DY27" s="2"/>
      <c r="DZ27" s="18">
        <f t="shared" si="56"/>
        <v>0</v>
      </c>
      <c r="EA27" s="49">
        <f>DZ27-EB27-EC27</f>
        <v>0</v>
      </c>
      <c r="EB27" s="2"/>
      <c r="EC27" s="21"/>
      <c r="ED27" s="2"/>
      <c r="EE27" s="2"/>
      <c r="EF27" s="2"/>
      <c r="EG27" s="18">
        <f t="shared" si="57"/>
        <v>0</v>
      </c>
      <c r="EH27" s="49">
        <f>EG27-EI27-EJ27</f>
        <v>0</v>
      </c>
      <c r="EI27" s="2"/>
      <c r="EJ27" s="21"/>
      <c r="EK27" s="2"/>
      <c r="EL27" s="2"/>
      <c r="EM27" s="2"/>
      <c r="EN27" s="26">
        <f t="shared" si="17"/>
        <v>0</v>
      </c>
      <c r="EO27" s="49">
        <f>EN27-EP27-EQ27</f>
        <v>0</v>
      </c>
      <c r="EP27" s="2"/>
      <c r="EQ27" s="21"/>
      <c r="ER27" s="2"/>
      <c r="ES27" s="2"/>
      <c r="ET27" s="2"/>
      <c r="EU27" s="18">
        <f t="shared" si="58"/>
        <v>0</v>
      </c>
      <c r="EV27" s="49">
        <f>EU27-EW27-EX27</f>
        <v>0</v>
      </c>
      <c r="EW27" s="2"/>
      <c r="EX27" s="21"/>
      <c r="EY27" s="2"/>
      <c r="EZ27" s="2"/>
      <c r="FA27" s="2"/>
      <c r="FB27" s="18">
        <f t="shared" si="59"/>
        <v>0</v>
      </c>
      <c r="FC27" s="49">
        <f>FB27-FD27-FE27</f>
        <v>0</v>
      </c>
      <c r="FD27" s="2"/>
      <c r="FE27" s="21"/>
      <c r="FF27" s="2"/>
      <c r="FG27" s="2"/>
      <c r="FH27" s="2"/>
      <c r="FI27" s="18">
        <f t="shared" si="60"/>
        <v>0</v>
      </c>
      <c r="FJ27" s="49">
        <f>FI27-FK27-FL27</f>
        <v>0</v>
      </c>
      <c r="FK27" s="2"/>
      <c r="FL27" s="21"/>
      <c r="FM27" s="2"/>
      <c r="FN27" s="2"/>
      <c r="FO27" s="2"/>
      <c r="FP27" s="26">
        <f t="shared" si="22"/>
        <v>0</v>
      </c>
      <c r="FQ27" s="49">
        <f>FP27-FR27-FS27</f>
        <v>0</v>
      </c>
      <c r="FR27" s="2"/>
      <c r="FS27" s="21"/>
      <c r="FT27" s="2"/>
      <c r="FU27" s="2"/>
      <c r="FV27" s="2"/>
      <c r="FW27" s="18">
        <f t="shared" si="61"/>
        <v>0</v>
      </c>
      <c r="FX27" s="49">
        <f>FW27-FY27-FZ27</f>
        <v>0</v>
      </c>
      <c r="FY27" s="2"/>
      <c r="FZ27" s="21"/>
      <c r="GA27" s="2"/>
      <c r="GB27" s="2"/>
      <c r="GC27" s="2"/>
      <c r="GD27" s="18">
        <f t="shared" si="62"/>
        <v>0</v>
      </c>
      <c r="GE27" s="49">
        <f>GD27-GF27-GG27</f>
        <v>0</v>
      </c>
      <c r="GF27" s="2"/>
      <c r="GG27" s="21"/>
      <c r="GH27" s="2"/>
      <c r="GI27" s="2"/>
      <c r="GJ27" s="2"/>
      <c r="GK27" s="18">
        <f t="shared" si="63"/>
        <v>0</v>
      </c>
      <c r="GL27" s="49">
        <f>GK27-GM27-GN27</f>
        <v>0</v>
      </c>
      <c r="GM27" s="2"/>
      <c r="GN27" s="21"/>
      <c r="GO27" s="2"/>
      <c r="GP27" s="2"/>
      <c r="GQ27" s="2"/>
      <c r="GR27" s="18">
        <f t="shared" si="64"/>
        <v>0</v>
      </c>
      <c r="GS27" s="49">
        <f>GR27-GT27-GU27</f>
        <v>0</v>
      </c>
      <c r="GT27" s="2"/>
      <c r="GU27" s="21"/>
      <c r="GV27" s="2"/>
      <c r="GW27" s="2"/>
      <c r="GX27" s="2"/>
      <c r="GY27" s="18">
        <f t="shared" si="65"/>
        <v>0</v>
      </c>
      <c r="GZ27" s="49">
        <f>GY27-HA27-HB27</f>
        <v>0</v>
      </c>
      <c r="HA27" s="2"/>
      <c r="HB27" s="21"/>
      <c r="HC27" s="2"/>
      <c r="HD27" s="2"/>
      <c r="HE27" s="2"/>
      <c r="HF27" s="18">
        <f t="shared" si="66"/>
        <v>0</v>
      </c>
      <c r="HG27" s="49">
        <f>HF27-HH27-HI27</f>
        <v>0</v>
      </c>
      <c r="HH27" s="2"/>
      <c r="HI27" s="21"/>
      <c r="HJ27" s="2"/>
      <c r="HK27" s="2"/>
      <c r="HL27" s="2"/>
      <c r="HM27" s="18">
        <f t="shared" si="67"/>
        <v>0</v>
      </c>
      <c r="HN27" s="49">
        <f>HM27-HO27-HP27</f>
        <v>0</v>
      </c>
      <c r="HO27" s="2"/>
      <c r="HP27" s="21"/>
      <c r="HQ27" s="2"/>
      <c r="HR27" s="2"/>
      <c r="HS27" s="2"/>
      <c r="HT27" s="18">
        <f t="shared" si="68"/>
        <v>0</v>
      </c>
      <c r="HU27" s="49">
        <f>HT27-HV27-HW27</f>
        <v>0</v>
      </c>
      <c r="HV27" s="2"/>
      <c r="HW27" s="21"/>
      <c r="HX27" s="2"/>
      <c r="HY27" s="2"/>
      <c r="HZ27" s="2"/>
      <c r="IA27" s="18">
        <f t="shared" si="69"/>
        <v>0</v>
      </c>
      <c r="IB27" s="49">
        <f>IA27-IC27-ID27</f>
        <v>0</v>
      </c>
      <c r="IC27" s="2"/>
      <c r="ID27" s="21"/>
      <c r="IE27" s="2"/>
      <c r="IF27" s="2"/>
      <c r="IG27" s="2"/>
      <c r="IH27" s="18">
        <f t="shared" si="70"/>
        <v>0</v>
      </c>
      <c r="II27" s="49">
        <f>IH27-IJ27-IK27</f>
        <v>0</v>
      </c>
      <c r="IJ27" s="2"/>
      <c r="IK27" s="21"/>
      <c r="IL27" s="2"/>
      <c r="IM27" s="2"/>
      <c r="IN27" s="2"/>
      <c r="IO27" s="18">
        <f t="shared" si="71"/>
        <v>0</v>
      </c>
      <c r="IP27" s="49">
        <f>IO27-IQ27-IR27</f>
        <v>0</v>
      </c>
      <c r="IQ27" s="2"/>
      <c r="IR27" s="21"/>
      <c r="IS27" s="37"/>
    </row>
    <row r="28" spans="1:253" s="98" customFormat="1" ht="12.75">
      <c r="A28" s="75" t="s">
        <v>129</v>
      </c>
      <c r="B28" s="3" t="s">
        <v>18</v>
      </c>
      <c r="C28" s="66"/>
      <c r="D28" s="30">
        <f t="shared" si="72"/>
        <v>2953650</v>
      </c>
      <c r="E28" s="4">
        <f>SUM(P28,W28,AD28,AK28,AR28,BF28,BM28,BT28,CH28,CO28,CV28,DC28,DJ28,DQ28,DX28,EE28)+SUM(EL28,ES28,EZ28,FG28,FN28,FU28,GB28,GI28,GP28,GW28,HD28,HK28,HR28,HY28,IF28,IM28)</f>
        <v>2105000</v>
      </c>
      <c r="F28" s="18">
        <f t="shared" si="34"/>
        <v>0</v>
      </c>
      <c r="G28" s="18">
        <f t="shared" si="35"/>
        <v>2953650</v>
      </c>
      <c r="H28" s="4">
        <f t="shared" si="215"/>
        <v>0</v>
      </c>
      <c r="I28" s="4">
        <f t="shared" si="215"/>
        <v>2953650</v>
      </c>
      <c r="J28" s="4">
        <f t="shared" si="216"/>
        <v>10000</v>
      </c>
      <c r="K28" s="4">
        <f t="shared" si="216"/>
        <v>2943650</v>
      </c>
      <c r="L28" s="8">
        <f>SUM(U28,AB28,AI28,AP28,AW28,BK28,BR28,BY28,CM28,CT28,DA28,DH28,DO28,DV28,EC28,EJ28)+SUM(EQ28,EX28,FE28,FL28,FS28,FZ28,GG28,GN28,GU28,HB28,HI28,HP28,HW28,ID28,IK28,IR28)</f>
        <v>0</v>
      </c>
      <c r="M28" s="164">
        <v>2953650</v>
      </c>
      <c r="N28" s="4"/>
      <c r="O28" s="171">
        <v>2953650</v>
      </c>
      <c r="P28" s="4">
        <f>1720000+385000</f>
        <v>2105000</v>
      </c>
      <c r="Q28" s="4"/>
      <c r="R28" s="18">
        <f t="shared" si="38"/>
        <v>2953650</v>
      </c>
      <c r="S28" s="47">
        <f>R28-T28-U28</f>
        <v>10000</v>
      </c>
      <c r="T28" s="4">
        <v>2943650</v>
      </c>
      <c r="U28" s="20"/>
      <c r="V28" s="7"/>
      <c r="W28" s="4"/>
      <c r="X28" s="4"/>
      <c r="Y28" s="18">
        <f t="shared" si="39"/>
        <v>0</v>
      </c>
      <c r="Z28" s="47">
        <f t="shared" si="115"/>
        <v>0</v>
      </c>
      <c r="AA28" s="4"/>
      <c r="AB28" s="20"/>
      <c r="AC28" s="7"/>
      <c r="AD28" s="4"/>
      <c r="AE28" s="4"/>
      <c r="AF28" s="4">
        <f>AD28+AE28</f>
        <v>0</v>
      </c>
      <c r="AG28" s="47">
        <f>AF28-AH28-AI28</f>
        <v>0</v>
      </c>
      <c r="AH28" s="4"/>
      <c r="AI28" s="20"/>
      <c r="AJ28" s="7"/>
      <c r="AK28" s="4"/>
      <c r="AL28" s="4"/>
      <c r="AM28" s="4"/>
      <c r="AN28" s="47"/>
      <c r="AO28" s="4"/>
      <c r="AP28" s="20"/>
      <c r="AQ28" s="7"/>
      <c r="AR28" s="4"/>
      <c r="AS28" s="4"/>
      <c r="AT28" s="18">
        <f t="shared" si="40"/>
        <v>0</v>
      </c>
      <c r="AU28" s="47">
        <f>AT28-AV28-AW28</f>
        <v>0</v>
      </c>
      <c r="AV28" s="4"/>
      <c r="AW28" s="20"/>
      <c r="AX28" s="30">
        <f t="shared" si="217"/>
        <v>0</v>
      </c>
      <c r="AY28" s="4">
        <f t="shared" si="217"/>
        <v>0</v>
      </c>
      <c r="AZ28" s="4">
        <f t="shared" si="218"/>
        <v>0</v>
      </c>
      <c r="BA28" s="4">
        <f t="shared" si="218"/>
        <v>0</v>
      </c>
      <c r="BB28" s="4">
        <f t="shared" si="219"/>
        <v>0</v>
      </c>
      <c r="BC28" s="4">
        <f t="shared" si="219"/>
        <v>0</v>
      </c>
      <c r="BD28" s="20">
        <f t="shared" si="219"/>
        <v>0</v>
      </c>
      <c r="BE28" s="7"/>
      <c r="BF28" s="4"/>
      <c r="BG28" s="4"/>
      <c r="BH28" s="18">
        <f t="shared" si="44"/>
        <v>0</v>
      </c>
      <c r="BI28" s="47">
        <f>BH28-BJ28-BK28</f>
        <v>0</v>
      </c>
      <c r="BJ28" s="4"/>
      <c r="BK28" s="20"/>
      <c r="BL28" s="7"/>
      <c r="BM28" s="4"/>
      <c r="BN28" s="4"/>
      <c r="BO28" s="18">
        <f t="shared" si="45"/>
        <v>0</v>
      </c>
      <c r="BP28" s="47">
        <f>BO28-BQ28-BR28</f>
        <v>0</v>
      </c>
      <c r="BQ28" s="4"/>
      <c r="BR28" s="20"/>
      <c r="BS28" s="7"/>
      <c r="BT28" s="4"/>
      <c r="BU28" s="4"/>
      <c r="BV28" s="18">
        <f t="shared" si="46"/>
        <v>0</v>
      </c>
      <c r="BW28" s="47">
        <f>BV28-BX28-BY28</f>
        <v>0</v>
      </c>
      <c r="BX28" s="4"/>
      <c r="BY28" s="20"/>
      <c r="BZ28" s="30">
        <f t="shared" si="220"/>
        <v>0</v>
      </c>
      <c r="CA28" s="4">
        <f t="shared" si="220"/>
        <v>0</v>
      </c>
      <c r="CB28" s="4">
        <f t="shared" si="221"/>
        <v>0</v>
      </c>
      <c r="CC28" s="4">
        <f t="shared" si="221"/>
        <v>0</v>
      </c>
      <c r="CD28" s="4">
        <f t="shared" si="222"/>
        <v>0</v>
      </c>
      <c r="CE28" s="4">
        <f t="shared" si="222"/>
        <v>0</v>
      </c>
      <c r="CF28" s="20">
        <f t="shared" si="222"/>
        <v>0</v>
      </c>
      <c r="CG28" s="7"/>
      <c r="CH28" s="4"/>
      <c r="CI28" s="4"/>
      <c r="CJ28" s="4">
        <f t="shared" si="123"/>
        <v>0</v>
      </c>
      <c r="CK28" s="47">
        <f>CJ28-CL28-CM28</f>
        <v>0</v>
      </c>
      <c r="CL28" s="4"/>
      <c r="CM28" s="20"/>
      <c r="CN28" s="4"/>
      <c r="CO28" s="4"/>
      <c r="CP28" s="4"/>
      <c r="CQ28" s="18">
        <f t="shared" si="51"/>
        <v>0</v>
      </c>
      <c r="CR28" s="47">
        <f>CQ28-CS28-CT28</f>
        <v>0</v>
      </c>
      <c r="CS28" s="4"/>
      <c r="CT28" s="20"/>
      <c r="CU28" s="4"/>
      <c r="CV28" s="4"/>
      <c r="CW28" s="4"/>
      <c r="CX28" s="18">
        <f t="shared" si="52"/>
        <v>0</v>
      </c>
      <c r="CY28" s="47">
        <f>CX28-CZ28-DA28</f>
        <v>0</v>
      </c>
      <c r="CZ28" s="4"/>
      <c r="DA28" s="20"/>
      <c r="DB28" s="4"/>
      <c r="DC28" s="4"/>
      <c r="DD28" s="4"/>
      <c r="DE28" s="18">
        <f t="shared" si="53"/>
        <v>0</v>
      </c>
      <c r="DF28" s="47">
        <f>DE28-DG28-DH28</f>
        <v>0</v>
      </c>
      <c r="DG28" s="4"/>
      <c r="DH28" s="20"/>
      <c r="DI28" s="4"/>
      <c r="DJ28" s="4"/>
      <c r="DK28" s="4"/>
      <c r="DL28" s="18">
        <f t="shared" si="54"/>
        <v>0</v>
      </c>
      <c r="DM28" s="47">
        <f>DL28-DN28-DO28</f>
        <v>0</v>
      </c>
      <c r="DN28" s="4"/>
      <c r="DO28" s="20"/>
      <c r="DP28" s="4"/>
      <c r="DQ28" s="4"/>
      <c r="DR28" s="4"/>
      <c r="DS28" s="18">
        <f t="shared" si="55"/>
        <v>0</v>
      </c>
      <c r="DT28" s="47">
        <f>DS28-DU28-DV28</f>
        <v>0</v>
      </c>
      <c r="DU28" s="4"/>
      <c r="DV28" s="20"/>
      <c r="DW28" s="4"/>
      <c r="DX28" s="4"/>
      <c r="DY28" s="4"/>
      <c r="DZ28" s="18">
        <f t="shared" si="56"/>
        <v>0</v>
      </c>
      <c r="EA28" s="47">
        <f>DZ28-EB28-EC28</f>
        <v>0</v>
      </c>
      <c r="EB28" s="4"/>
      <c r="EC28" s="20"/>
      <c r="ED28" s="4"/>
      <c r="EE28" s="4"/>
      <c r="EF28" s="4"/>
      <c r="EG28" s="18">
        <f t="shared" si="57"/>
        <v>0</v>
      </c>
      <c r="EH28" s="47">
        <f>EG28-EI28-EJ28</f>
        <v>0</v>
      </c>
      <c r="EI28" s="4"/>
      <c r="EJ28" s="20"/>
      <c r="EK28" s="4"/>
      <c r="EL28" s="4"/>
      <c r="EM28" s="4"/>
      <c r="EN28" s="26">
        <f t="shared" si="17"/>
        <v>0</v>
      </c>
      <c r="EO28" s="47">
        <f>EN28-EP28-EQ28</f>
        <v>0</v>
      </c>
      <c r="EP28" s="4"/>
      <c r="EQ28" s="20"/>
      <c r="ER28" s="4"/>
      <c r="ES28" s="4"/>
      <c r="ET28" s="4"/>
      <c r="EU28" s="18">
        <f t="shared" si="58"/>
        <v>0</v>
      </c>
      <c r="EV28" s="47">
        <f>EU28-EW28-EX28</f>
        <v>0</v>
      </c>
      <c r="EW28" s="4"/>
      <c r="EX28" s="20"/>
      <c r="EY28" s="4"/>
      <c r="EZ28" s="4"/>
      <c r="FA28" s="4"/>
      <c r="FB28" s="18">
        <f t="shared" si="59"/>
        <v>0</v>
      </c>
      <c r="FC28" s="47">
        <f>FB28-FD28-FE28</f>
        <v>0</v>
      </c>
      <c r="FD28" s="4"/>
      <c r="FE28" s="20"/>
      <c r="FF28" s="4"/>
      <c r="FG28" s="4"/>
      <c r="FH28" s="4"/>
      <c r="FI28" s="18">
        <f t="shared" si="60"/>
        <v>0</v>
      </c>
      <c r="FJ28" s="47">
        <f>FI28-FK28-FL28</f>
        <v>0</v>
      </c>
      <c r="FK28" s="4"/>
      <c r="FL28" s="20"/>
      <c r="FM28" s="4"/>
      <c r="FN28" s="4"/>
      <c r="FO28" s="4"/>
      <c r="FP28" s="26">
        <f t="shared" si="22"/>
        <v>0</v>
      </c>
      <c r="FQ28" s="47">
        <f>FP28-FR28-FS28</f>
        <v>0</v>
      </c>
      <c r="FR28" s="4"/>
      <c r="FS28" s="20"/>
      <c r="FT28" s="4"/>
      <c r="FU28" s="4"/>
      <c r="FV28" s="4"/>
      <c r="FW28" s="18">
        <f t="shared" si="61"/>
        <v>0</v>
      </c>
      <c r="FX28" s="47">
        <f>FW28-FY28-FZ28</f>
        <v>0</v>
      </c>
      <c r="FY28" s="4"/>
      <c r="FZ28" s="20"/>
      <c r="GA28" s="4"/>
      <c r="GB28" s="4"/>
      <c r="GC28" s="4"/>
      <c r="GD28" s="18">
        <f t="shared" si="62"/>
        <v>0</v>
      </c>
      <c r="GE28" s="47">
        <f>GD28-GF28-GG28</f>
        <v>0</v>
      </c>
      <c r="GF28" s="4"/>
      <c r="GG28" s="20"/>
      <c r="GH28" s="4"/>
      <c r="GI28" s="4"/>
      <c r="GJ28" s="4"/>
      <c r="GK28" s="18">
        <f t="shared" si="63"/>
        <v>0</v>
      </c>
      <c r="GL28" s="47">
        <f>GK28-GM28-GN28</f>
        <v>0</v>
      </c>
      <c r="GM28" s="4"/>
      <c r="GN28" s="20"/>
      <c r="GO28" s="4"/>
      <c r="GP28" s="4"/>
      <c r="GQ28" s="4"/>
      <c r="GR28" s="18">
        <f t="shared" si="64"/>
        <v>0</v>
      </c>
      <c r="GS28" s="47">
        <f>GR28-GT28-GU28</f>
        <v>0</v>
      </c>
      <c r="GT28" s="4"/>
      <c r="GU28" s="20"/>
      <c r="GV28" s="4"/>
      <c r="GW28" s="4"/>
      <c r="GX28" s="4"/>
      <c r="GY28" s="18">
        <f t="shared" si="65"/>
        <v>0</v>
      </c>
      <c r="GZ28" s="47">
        <f>GY28-HA28-HB28</f>
        <v>0</v>
      </c>
      <c r="HA28" s="4"/>
      <c r="HB28" s="20"/>
      <c r="HC28" s="4"/>
      <c r="HD28" s="4"/>
      <c r="HE28" s="4"/>
      <c r="HF28" s="18">
        <f t="shared" si="66"/>
        <v>0</v>
      </c>
      <c r="HG28" s="47">
        <f>HF28-HH28-HI28</f>
        <v>0</v>
      </c>
      <c r="HH28" s="4"/>
      <c r="HI28" s="20"/>
      <c r="HJ28" s="4"/>
      <c r="HK28" s="4"/>
      <c r="HL28" s="4"/>
      <c r="HM28" s="18">
        <f t="shared" si="67"/>
        <v>0</v>
      </c>
      <c r="HN28" s="47">
        <f>HM28-HO28-HP28</f>
        <v>0</v>
      </c>
      <c r="HO28" s="4"/>
      <c r="HP28" s="20"/>
      <c r="HQ28" s="4"/>
      <c r="HR28" s="4"/>
      <c r="HS28" s="4"/>
      <c r="HT28" s="18">
        <f t="shared" si="68"/>
        <v>0</v>
      </c>
      <c r="HU28" s="47">
        <f>HT28-HV28-HW28</f>
        <v>0</v>
      </c>
      <c r="HV28" s="4"/>
      <c r="HW28" s="20"/>
      <c r="HX28" s="4"/>
      <c r="HY28" s="4"/>
      <c r="HZ28" s="4"/>
      <c r="IA28" s="18">
        <f t="shared" si="69"/>
        <v>0</v>
      </c>
      <c r="IB28" s="47">
        <f>IA28-IC28-ID28</f>
        <v>0</v>
      </c>
      <c r="IC28" s="4"/>
      <c r="ID28" s="20"/>
      <c r="IE28" s="4"/>
      <c r="IF28" s="4"/>
      <c r="IG28" s="4"/>
      <c r="IH28" s="18">
        <f t="shared" si="70"/>
        <v>0</v>
      </c>
      <c r="II28" s="47">
        <f>IH28-IJ28-IK28</f>
        <v>0</v>
      </c>
      <c r="IJ28" s="4"/>
      <c r="IK28" s="20"/>
      <c r="IL28" s="4"/>
      <c r="IM28" s="4"/>
      <c r="IN28" s="4"/>
      <c r="IO28" s="18">
        <f t="shared" si="71"/>
        <v>0</v>
      </c>
      <c r="IP28" s="47">
        <f>IO28-IQ28-IR28</f>
        <v>0</v>
      </c>
      <c r="IQ28" s="4"/>
      <c r="IR28" s="20"/>
      <c r="IS28" s="38"/>
    </row>
    <row r="29" spans="1:253" s="98" customFormat="1" ht="9.75" customHeight="1">
      <c r="A29" s="75" t="s">
        <v>130</v>
      </c>
      <c r="B29" s="3" t="s">
        <v>20</v>
      </c>
      <c r="C29" s="66"/>
      <c r="D29" s="30">
        <f t="shared" si="72"/>
        <v>147000</v>
      </c>
      <c r="E29" s="4">
        <f aca="true" t="shared" si="223" ref="E29:P29">SUM(E30:E31)</f>
        <v>123375</v>
      </c>
      <c r="F29" s="18">
        <f t="shared" si="34"/>
        <v>0</v>
      </c>
      <c r="G29" s="18">
        <f t="shared" si="35"/>
        <v>147000</v>
      </c>
      <c r="H29" s="4">
        <f t="shared" si="223"/>
        <v>0</v>
      </c>
      <c r="I29" s="4">
        <f t="shared" si="223"/>
        <v>147000</v>
      </c>
      <c r="J29" s="4">
        <f t="shared" si="223"/>
        <v>0</v>
      </c>
      <c r="K29" s="4">
        <f t="shared" si="223"/>
        <v>147000</v>
      </c>
      <c r="L29" s="8">
        <f t="shared" si="223"/>
        <v>0</v>
      </c>
      <c r="M29" s="164">
        <f>+M31+M30</f>
        <v>147000</v>
      </c>
      <c r="N29" s="4"/>
      <c r="O29" s="171">
        <f t="shared" si="223"/>
        <v>147000</v>
      </c>
      <c r="P29" s="4">
        <f t="shared" si="223"/>
        <v>123375</v>
      </c>
      <c r="Q29" s="4">
        <f>SUM(Q30:Q31)</f>
        <v>0</v>
      </c>
      <c r="R29" s="18">
        <f t="shared" si="38"/>
        <v>147000</v>
      </c>
      <c r="S29" s="47">
        <f>SUM(S30:S31)</f>
        <v>0</v>
      </c>
      <c r="T29" s="4">
        <f>SUM(T30:T31)</f>
        <v>147000</v>
      </c>
      <c r="U29" s="20">
        <f>SUM(U30:U31)</f>
        <v>0</v>
      </c>
      <c r="V29" s="7">
        <f aca="true" t="shared" si="224" ref="V29:AA29">SUM(V30:V31)</f>
        <v>0</v>
      </c>
      <c r="W29" s="4">
        <f t="shared" si="224"/>
        <v>0</v>
      </c>
      <c r="X29" s="4">
        <f t="shared" si="224"/>
        <v>0</v>
      </c>
      <c r="Y29" s="18">
        <f t="shared" si="39"/>
        <v>0</v>
      </c>
      <c r="Z29" s="47">
        <f t="shared" si="115"/>
        <v>0</v>
      </c>
      <c r="AA29" s="4">
        <f t="shared" si="224"/>
        <v>0</v>
      </c>
      <c r="AB29" s="20">
        <f>SUM(AB30:AB31)</f>
        <v>0</v>
      </c>
      <c r="AC29" s="7">
        <f aca="true" t="shared" si="225" ref="AC29:AH29">SUM(AC30:AC31)</f>
        <v>0</v>
      </c>
      <c r="AD29" s="4">
        <f t="shared" si="225"/>
        <v>0</v>
      </c>
      <c r="AE29" s="4">
        <f t="shared" si="225"/>
        <v>0</v>
      </c>
      <c r="AF29" s="4">
        <f t="shared" si="225"/>
        <v>0</v>
      </c>
      <c r="AG29" s="47">
        <f>SUM(AG30:AG31)</f>
        <v>0</v>
      </c>
      <c r="AH29" s="4">
        <f t="shared" si="225"/>
        <v>0</v>
      </c>
      <c r="AI29" s="20">
        <f>SUM(AI30:AI31)</f>
        <v>0</v>
      </c>
      <c r="AJ29" s="7"/>
      <c r="AK29" s="4"/>
      <c r="AL29" s="4"/>
      <c r="AM29" s="4"/>
      <c r="AN29" s="47"/>
      <c r="AO29" s="4"/>
      <c r="AP29" s="20"/>
      <c r="AQ29" s="7">
        <f aca="true" t="shared" si="226" ref="AQ29:AV29">SUM(AQ30:AQ31)</f>
        <v>0</v>
      </c>
      <c r="AR29" s="4">
        <f t="shared" si="226"/>
        <v>0</v>
      </c>
      <c r="AS29" s="4">
        <f t="shared" si="226"/>
        <v>0</v>
      </c>
      <c r="AT29" s="18">
        <f t="shared" si="40"/>
        <v>0</v>
      </c>
      <c r="AU29" s="47">
        <f>SUM(AU30:AU31)</f>
        <v>0</v>
      </c>
      <c r="AV29" s="4">
        <f t="shared" si="226"/>
        <v>0</v>
      </c>
      <c r="AW29" s="20">
        <f>SUM(AW30:AW31)</f>
        <v>0</v>
      </c>
      <c r="AX29" s="30">
        <f aca="true" t="shared" si="227" ref="AX29:BJ29">SUM(AX30:AX31)</f>
        <v>0</v>
      </c>
      <c r="AY29" s="4">
        <f t="shared" si="227"/>
        <v>0</v>
      </c>
      <c r="AZ29" s="4">
        <f>SUM(AZ30:AZ31)</f>
        <v>0</v>
      </c>
      <c r="BA29" s="4">
        <f>SUM(BA30:BA31)</f>
        <v>0</v>
      </c>
      <c r="BB29" s="4">
        <f>SUM(BB30:BB31)</f>
        <v>0</v>
      </c>
      <c r="BC29" s="4">
        <f>SUM(BC30:BC31)</f>
        <v>0</v>
      </c>
      <c r="BD29" s="20">
        <f t="shared" si="227"/>
        <v>0</v>
      </c>
      <c r="BE29" s="7">
        <f t="shared" si="227"/>
        <v>0</v>
      </c>
      <c r="BF29" s="4">
        <f t="shared" si="227"/>
        <v>0</v>
      </c>
      <c r="BG29" s="4">
        <f t="shared" si="227"/>
        <v>0</v>
      </c>
      <c r="BH29" s="18">
        <f t="shared" si="44"/>
        <v>0</v>
      </c>
      <c r="BI29" s="47">
        <f>SUM(BI30:BI31)</f>
        <v>0</v>
      </c>
      <c r="BJ29" s="4">
        <f t="shared" si="227"/>
        <v>0</v>
      </c>
      <c r="BK29" s="20">
        <f>SUM(BK30:BK31)</f>
        <v>0</v>
      </c>
      <c r="BL29" s="7">
        <f aca="true" t="shared" si="228" ref="BL29:BQ29">SUM(BL30:BL31)</f>
        <v>0</v>
      </c>
      <c r="BM29" s="4">
        <f t="shared" si="228"/>
        <v>0</v>
      </c>
      <c r="BN29" s="4">
        <f t="shared" si="228"/>
        <v>0</v>
      </c>
      <c r="BO29" s="18">
        <f t="shared" si="45"/>
        <v>0</v>
      </c>
      <c r="BP29" s="47">
        <f>SUM(BP30:BP31)</f>
        <v>0</v>
      </c>
      <c r="BQ29" s="4">
        <f t="shared" si="228"/>
        <v>0</v>
      </c>
      <c r="BR29" s="20">
        <f>SUM(BR30:BR31)</f>
        <v>0</v>
      </c>
      <c r="BS29" s="7">
        <f aca="true" t="shared" si="229" ref="BS29:BX29">SUM(BS30:BS31)</f>
        <v>0</v>
      </c>
      <c r="BT29" s="4">
        <f t="shared" si="229"/>
        <v>0</v>
      </c>
      <c r="BU29" s="4">
        <f t="shared" si="229"/>
        <v>0</v>
      </c>
      <c r="BV29" s="18">
        <f t="shared" si="46"/>
        <v>0</v>
      </c>
      <c r="BW29" s="47">
        <f>SUM(BW30:BW31)</f>
        <v>0</v>
      </c>
      <c r="BX29" s="4">
        <f t="shared" si="229"/>
        <v>0</v>
      </c>
      <c r="BY29" s="20">
        <f aca="true" t="shared" si="230" ref="BY29:CF29">SUM(BY30:BY31)</f>
        <v>0</v>
      </c>
      <c r="BZ29" s="7">
        <f t="shared" si="230"/>
        <v>0</v>
      </c>
      <c r="CA29" s="4">
        <f t="shared" si="230"/>
        <v>0</v>
      </c>
      <c r="CB29" s="4">
        <f t="shared" si="230"/>
        <v>0</v>
      </c>
      <c r="CC29" s="4">
        <f t="shared" si="230"/>
        <v>0</v>
      </c>
      <c r="CD29" s="4">
        <f t="shared" si="230"/>
        <v>0</v>
      </c>
      <c r="CE29" s="4">
        <f t="shared" si="230"/>
        <v>0</v>
      </c>
      <c r="CF29" s="8">
        <f t="shared" si="230"/>
        <v>0</v>
      </c>
      <c r="CG29" s="7">
        <f aca="true" t="shared" si="231" ref="CG29:CL29">SUM(CG30:CG31)</f>
        <v>0</v>
      </c>
      <c r="CH29" s="4">
        <f t="shared" si="231"/>
        <v>0</v>
      </c>
      <c r="CI29" s="4">
        <f t="shared" si="231"/>
        <v>0</v>
      </c>
      <c r="CJ29" s="4">
        <f t="shared" si="123"/>
        <v>0</v>
      </c>
      <c r="CK29" s="47">
        <f>SUM(CK30:CK31)</f>
        <v>0</v>
      </c>
      <c r="CL29" s="4">
        <f t="shared" si="231"/>
        <v>0</v>
      </c>
      <c r="CM29" s="20">
        <f aca="true" t="shared" si="232" ref="CM29:CT29">SUM(CM30:CM31)</f>
        <v>0</v>
      </c>
      <c r="CN29" s="4">
        <f t="shared" si="232"/>
        <v>0</v>
      </c>
      <c r="CO29" s="4">
        <f t="shared" si="232"/>
        <v>0</v>
      </c>
      <c r="CP29" s="4">
        <f t="shared" si="232"/>
        <v>0</v>
      </c>
      <c r="CQ29" s="18">
        <f t="shared" si="51"/>
        <v>0</v>
      </c>
      <c r="CR29" s="47">
        <f>SUM(CR30:CR31)</f>
        <v>0</v>
      </c>
      <c r="CS29" s="4">
        <f t="shared" si="232"/>
        <v>0</v>
      </c>
      <c r="CT29" s="20">
        <f t="shared" si="232"/>
        <v>0</v>
      </c>
      <c r="CU29" s="4">
        <f aca="true" t="shared" si="233" ref="CU29:CZ29">SUM(CU30:CU31)</f>
        <v>0</v>
      </c>
      <c r="CV29" s="4">
        <f t="shared" si="233"/>
        <v>0</v>
      </c>
      <c r="CW29" s="4">
        <f t="shared" si="233"/>
        <v>0</v>
      </c>
      <c r="CX29" s="18">
        <f t="shared" si="52"/>
        <v>0</v>
      </c>
      <c r="CY29" s="47">
        <f>SUM(CY30:CY31)</f>
        <v>0</v>
      </c>
      <c r="CZ29" s="4">
        <f t="shared" si="233"/>
        <v>0</v>
      </c>
      <c r="DA29" s="20">
        <f>SUM(DA30:DA31)</f>
        <v>0</v>
      </c>
      <c r="DB29" s="4">
        <f aca="true" t="shared" si="234" ref="DB29:DG29">SUM(DB30:DB31)</f>
        <v>0</v>
      </c>
      <c r="DC29" s="4">
        <f t="shared" si="234"/>
        <v>0</v>
      </c>
      <c r="DD29" s="4">
        <f t="shared" si="234"/>
        <v>0</v>
      </c>
      <c r="DE29" s="18">
        <f t="shared" si="53"/>
        <v>0</v>
      </c>
      <c r="DF29" s="47">
        <f>SUM(DF30:DF31)</f>
        <v>0</v>
      </c>
      <c r="DG29" s="4">
        <f t="shared" si="234"/>
        <v>0</v>
      </c>
      <c r="DH29" s="20">
        <f aca="true" t="shared" si="235" ref="DH29:DO29">SUM(DH30:DH31)</f>
        <v>0</v>
      </c>
      <c r="DI29" s="4">
        <f t="shared" si="235"/>
        <v>0</v>
      </c>
      <c r="DJ29" s="4">
        <f t="shared" si="235"/>
        <v>0</v>
      </c>
      <c r="DK29" s="4">
        <f t="shared" si="235"/>
        <v>0</v>
      </c>
      <c r="DL29" s="18">
        <f t="shared" si="54"/>
        <v>0</v>
      </c>
      <c r="DM29" s="47">
        <f>SUM(DM30:DM31)</f>
        <v>0</v>
      </c>
      <c r="DN29" s="4">
        <f t="shared" si="235"/>
        <v>0</v>
      </c>
      <c r="DO29" s="20">
        <f t="shared" si="235"/>
        <v>0</v>
      </c>
      <c r="DP29" s="4">
        <f aca="true" t="shared" si="236" ref="DP29:DU29">SUM(DP30:DP31)</f>
        <v>0</v>
      </c>
      <c r="DQ29" s="4">
        <f t="shared" si="236"/>
        <v>0</v>
      </c>
      <c r="DR29" s="4">
        <f t="shared" si="236"/>
        <v>0</v>
      </c>
      <c r="DS29" s="18">
        <f t="shared" si="55"/>
        <v>0</v>
      </c>
      <c r="DT29" s="47">
        <f>SUM(DT30:DT31)</f>
        <v>0</v>
      </c>
      <c r="DU29" s="4">
        <f t="shared" si="236"/>
        <v>0</v>
      </c>
      <c r="DV29" s="20">
        <f>SUM(DV30:DV31)</f>
        <v>0</v>
      </c>
      <c r="DW29" s="4">
        <f aca="true" t="shared" si="237" ref="DW29:EB29">SUM(DW30:DW31)</f>
        <v>0</v>
      </c>
      <c r="DX29" s="4">
        <f t="shared" si="237"/>
        <v>0</v>
      </c>
      <c r="DY29" s="4">
        <f t="shared" si="237"/>
        <v>0</v>
      </c>
      <c r="DZ29" s="18">
        <f t="shared" si="56"/>
        <v>0</v>
      </c>
      <c r="EA29" s="47">
        <f>SUM(EA30:EA31)</f>
        <v>0</v>
      </c>
      <c r="EB29" s="4">
        <f t="shared" si="237"/>
        <v>0</v>
      </c>
      <c r="EC29" s="20">
        <f>SUM(EC30:EC31)</f>
        <v>0</v>
      </c>
      <c r="ED29" s="4">
        <f aca="true" t="shared" si="238" ref="ED29:EI29">SUM(ED30:ED31)</f>
        <v>0</v>
      </c>
      <c r="EE29" s="4">
        <f t="shared" si="238"/>
        <v>0</v>
      </c>
      <c r="EF29" s="4">
        <f t="shared" si="238"/>
        <v>0</v>
      </c>
      <c r="EG29" s="18">
        <f t="shared" si="57"/>
        <v>0</v>
      </c>
      <c r="EH29" s="47">
        <f>SUM(EH30:EH31)</f>
        <v>0</v>
      </c>
      <c r="EI29" s="4">
        <f t="shared" si="238"/>
        <v>0</v>
      </c>
      <c r="EJ29" s="20">
        <f>SUM(EJ30:EJ31)</f>
        <v>0</v>
      </c>
      <c r="EK29" s="4">
        <f aca="true" t="shared" si="239" ref="EK29:EP29">SUM(EK30:EK31)</f>
        <v>0</v>
      </c>
      <c r="EL29" s="4">
        <f t="shared" si="239"/>
        <v>0</v>
      </c>
      <c r="EM29" s="4">
        <f t="shared" si="239"/>
        <v>0</v>
      </c>
      <c r="EN29" s="26">
        <f t="shared" si="17"/>
        <v>0</v>
      </c>
      <c r="EO29" s="47">
        <f>SUM(EO30:EO31)</f>
        <v>0</v>
      </c>
      <c r="EP29" s="4">
        <f t="shared" si="239"/>
        <v>0</v>
      </c>
      <c r="EQ29" s="20">
        <f>SUM(EQ30:EQ31)</f>
        <v>0</v>
      </c>
      <c r="ER29" s="4">
        <f aca="true" t="shared" si="240" ref="ER29:EW29">SUM(ER30:ER31)</f>
        <v>0</v>
      </c>
      <c r="ES29" s="4">
        <f t="shared" si="240"/>
        <v>0</v>
      </c>
      <c r="ET29" s="4">
        <f t="shared" si="240"/>
        <v>0</v>
      </c>
      <c r="EU29" s="18">
        <f t="shared" si="58"/>
        <v>0</v>
      </c>
      <c r="EV29" s="47">
        <f>SUM(EV30:EV31)</f>
        <v>0</v>
      </c>
      <c r="EW29" s="4">
        <f t="shared" si="240"/>
        <v>0</v>
      </c>
      <c r="EX29" s="20">
        <f>SUM(EX30:EX31)</f>
        <v>0</v>
      </c>
      <c r="EY29" s="4">
        <f aca="true" t="shared" si="241" ref="EY29:FD29">SUM(EY30:EY31)</f>
        <v>0</v>
      </c>
      <c r="EZ29" s="4">
        <f t="shared" si="241"/>
        <v>0</v>
      </c>
      <c r="FA29" s="4">
        <f t="shared" si="241"/>
        <v>0</v>
      </c>
      <c r="FB29" s="18">
        <f t="shared" si="59"/>
        <v>0</v>
      </c>
      <c r="FC29" s="47">
        <f>SUM(FC30:FC31)</f>
        <v>0</v>
      </c>
      <c r="FD29" s="4">
        <f t="shared" si="241"/>
        <v>0</v>
      </c>
      <c r="FE29" s="20">
        <f>SUM(FE30:FE31)</f>
        <v>0</v>
      </c>
      <c r="FF29" s="4">
        <f aca="true" t="shared" si="242" ref="FF29:FK29">SUM(FF30:FF31)</f>
        <v>0</v>
      </c>
      <c r="FG29" s="4">
        <f t="shared" si="242"/>
        <v>0</v>
      </c>
      <c r="FH29" s="4">
        <f t="shared" si="242"/>
        <v>0</v>
      </c>
      <c r="FI29" s="18">
        <f t="shared" si="60"/>
        <v>0</v>
      </c>
      <c r="FJ29" s="47">
        <f>SUM(FJ30:FJ31)</f>
        <v>0</v>
      </c>
      <c r="FK29" s="4">
        <f t="shared" si="242"/>
        <v>0</v>
      </c>
      <c r="FL29" s="20">
        <f>SUM(FL30:FL31)</f>
        <v>0</v>
      </c>
      <c r="FM29" s="4">
        <f aca="true" t="shared" si="243" ref="FM29:FR29">SUM(FM30:FM31)</f>
        <v>0</v>
      </c>
      <c r="FN29" s="4">
        <f t="shared" si="243"/>
        <v>0</v>
      </c>
      <c r="FO29" s="4">
        <f t="shared" si="243"/>
        <v>0</v>
      </c>
      <c r="FP29" s="26">
        <f t="shared" si="22"/>
        <v>0</v>
      </c>
      <c r="FQ29" s="47">
        <f>SUM(FQ30:FQ31)</f>
        <v>0</v>
      </c>
      <c r="FR29" s="4">
        <f t="shared" si="243"/>
        <v>0</v>
      </c>
      <c r="FS29" s="20">
        <f>SUM(FS30:FS31)</f>
        <v>0</v>
      </c>
      <c r="FT29" s="4">
        <f aca="true" t="shared" si="244" ref="FT29:FY29">SUM(FT30:FT31)</f>
        <v>0</v>
      </c>
      <c r="FU29" s="4">
        <f t="shared" si="244"/>
        <v>0</v>
      </c>
      <c r="FV29" s="4">
        <f t="shared" si="244"/>
        <v>0</v>
      </c>
      <c r="FW29" s="18">
        <f t="shared" si="61"/>
        <v>0</v>
      </c>
      <c r="FX29" s="47">
        <f>SUM(FX30:FX31)</f>
        <v>0</v>
      </c>
      <c r="FY29" s="4">
        <f t="shared" si="244"/>
        <v>0</v>
      </c>
      <c r="FZ29" s="20">
        <f>SUM(FZ30:FZ31)</f>
        <v>0</v>
      </c>
      <c r="GA29" s="4">
        <f>SUM(GA30:GA31)</f>
        <v>0</v>
      </c>
      <c r="GB29" s="4">
        <f aca="true" t="shared" si="245" ref="GB29:GG29">SUM(GB30:GB31)</f>
        <v>0</v>
      </c>
      <c r="GC29" s="4">
        <f t="shared" si="245"/>
        <v>0</v>
      </c>
      <c r="GD29" s="18">
        <f t="shared" si="62"/>
        <v>0</v>
      </c>
      <c r="GE29" s="47">
        <f>SUM(GE30:GE31)</f>
        <v>0</v>
      </c>
      <c r="GF29" s="4">
        <f t="shared" si="245"/>
        <v>0</v>
      </c>
      <c r="GG29" s="20">
        <f t="shared" si="245"/>
        <v>0</v>
      </c>
      <c r="GH29" s="4">
        <f aca="true" t="shared" si="246" ref="GH29:GM29">SUM(GH30:GH31)</f>
        <v>0</v>
      </c>
      <c r="GI29" s="4">
        <f t="shared" si="246"/>
        <v>0</v>
      </c>
      <c r="GJ29" s="4">
        <f t="shared" si="246"/>
        <v>0</v>
      </c>
      <c r="GK29" s="18">
        <f t="shared" si="63"/>
        <v>0</v>
      </c>
      <c r="GL29" s="47">
        <f>SUM(GL30:GL31)</f>
        <v>0</v>
      </c>
      <c r="GM29" s="4">
        <f t="shared" si="246"/>
        <v>0</v>
      </c>
      <c r="GN29" s="20">
        <f>SUM(GN30:GN31)</f>
        <v>0</v>
      </c>
      <c r="GO29" s="4">
        <f aca="true" t="shared" si="247" ref="GO29:GT29">SUM(GO30:GO31)</f>
        <v>0</v>
      </c>
      <c r="GP29" s="4">
        <f t="shared" si="247"/>
        <v>0</v>
      </c>
      <c r="GQ29" s="4">
        <f t="shared" si="247"/>
        <v>0</v>
      </c>
      <c r="GR29" s="18">
        <f t="shared" si="64"/>
        <v>0</v>
      </c>
      <c r="GS29" s="47">
        <f>SUM(GS30:GS31)</f>
        <v>0</v>
      </c>
      <c r="GT29" s="4">
        <f t="shared" si="247"/>
        <v>0</v>
      </c>
      <c r="GU29" s="20">
        <f>SUM(GU30:GU31)</f>
        <v>0</v>
      </c>
      <c r="GV29" s="4">
        <f aca="true" t="shared" si="248" ref="GV29:HA29">SUM(GV30:GV31)</f>
        <v>0</v>
      </c>
      <c r="GW29" s="4">
        <f t="shared" si="248"/>
        <v>0</v>
      </c>
      <c r="GX29" s="4">
        <f t="shared" si="248"/>
        <v>0</v>
      </c>
      <c r="GY29" s="18">
        <f t="shared" si="65"/>
        <v>0</v>
      </c>
      <c r="GZ29" s="47">
        <f>SUM(GZ30:GZ31)</f>
        <v>0</v>
      </c>
      <c r="HA29" s="4">
        <f t="shared" si="248"/>
        <v>0</v>
      </c>
      <c r="HB29" s="20">
        <f>SUM(HB30:HB31)</f>
        <v>0</v>
      </c>
      <c r="HC29" s="4">
        <f aca="true" t="shared" si="249" ref="HC29:HH29">SUM(HC30:HC31)</f>
        <v>0</v>
      </c>
      <c r="HD29" s="4">
        <f t="shared" si="249"/>
        <v>0</v>
      </c>
      <c r="HE29" s="4">
        <f t="shared" si="249"/>
        <v>0</v>
      </c>
      <c r="HF29" s="18">
        <f t="shared" si="66"/>
        <v>0</v>
      </c>
      <c r="HG29" s="47">
        <f>SUM(HG30:HG31)</f>
        <v>0</v>
      </c>
      <c r="HH29" s="4">
        <f t="shared" si="249"/>
        <v>0</v>
      </c>
      <c r="HI29" s="20">
        <f>SUM(HI30:HI31)</f>
        <v>0</v>
      </c>
      <c r="HJ29" s="4">
        <f aca="true" t="shared" si="250" ref="HJ29:HO29">SUM(HJ30:HJ31)</f>
        <v>0</v>
      </c>
      <c r="HK29" s="4">
        <f t="shared" si="250"/>
        <v>0</v>
      </c>
      <c r="HL29" s="4">
        <f t="shared" si="250"/>
        <v>0</v>
      </c>
      <c r="HM29" s="18">
        <f t="shared" si="67"/>
        <v>0</v>
      </c>
      <c r="HN29" s="47">
        <f>SUM(HN30:HN31)</f>
        <v>0</v>
      </c>
      <c r="HO29" s="4">
        <f t="shared" si="250"/>
        <v>0</v>
      </c>
      <c r="HP29" s="20">
        <f>SUM(HP30:HP31)</f>
        <v>0</v>
      </c>
      <c r="HQ29" s="4">
        <f aca="true" t="shared" si="251" ref="HQ29:HV29">SUM(HQ30:HQ31)</f>
        <v>0</v>
      </c>
      <c r="HR29" s="4">
        <f t="shared" si="251"/>
        <v>0</v>
      </c>
      <c r="HS29" s="4">
        <f t="shared" si="251"/>
        <v>0</v>
      </c>
      <c r="HT29" s="18">
        <f t="shared" si="68"/>
        <v>0</v>
      </c>
      <c r="HU29" s="47">
        <f>SUM(HU30:HU31)</f>
        <v>0</v>
      </c>
      <c r="HV29" s="4">
        <f t="shared" si="251"/>
        <v>0</v>
      </c>
      <c r="HW29" s="20">
        <f>SUM(HW30:HW31)</f>
        <v>0</v>
      </c>
      <c r="HX29" s="4">
        <f aca="true" t="shared" si="252" ref="HX29:IC29">SUM(HX30:HX31)</f>
        <v>0</v>
      </c>
      <c r="HY29" s="4">
        <f t="shared" si="252"/>
        <v>0</v>
      </c>
      <c r="HZ29" s="4">
        <f t="shared" si="252"/>
        <v>0</v>
      </c>
      <c r="IA29" s="18">
        <f t="shared" si="69"/>
        <v>0</v>
      </c>
      <c r="IB29" s="47">
        <f>SUM(IB30:IB31)</f>
        <v>0</v>
      </c>
      <c r="IC29" s="4">
        <f t="shared" si="252"/>
        <v>0</v>
      </c>
      <c r="ID29" s="20">
        <f>SUM(ID30:ID31)</f>
        <v>0</v>
      </c>
      <c r="IE29" s="4">
        <f aca="true" t="shared" si="253" ref="IE29:IJ29">SUM(IE30:IE31)</f>
        <v>0</v>
      </c>
      <c r="IF29" s="4">
        <f t="shared" si="253"/>
        <v>0</v>
      </c>
      <c r="IG29" s="4">
        <f t="shared" si="253"/>
        <v>0</v>
      </c>
      <c r="IH29" s="18">
        <f t="shared" si="70"/>
        <v>0</v>
      </c>
      <c r="II29" s="47">
        <f>SUM(II30:II31)</f>
        <v>0</v>
      </c>
      <c r="IJ29" s="4">
        <f t="shared" si="253"/>
        <v>0</v>
      </c>
      <c r="IK29" s="20">
        <f>SUM(IK30:IK31)</f>
        <v>0</v>
      </c>
      <c r="IL29" s="4">
        <f aca="true" t="shared" si="254" ref="IL29:IQ29">SUM(IL30:IL31)</f>
        <v>0</v>
      </c>
      <c r="IM29" s="4">
        <f t="shared" si="254"/>
        <v>0</v>
      </c>
      <c r="IN29" s="4">
        <f t="shared" si="254"/>
        <v>0</v>
      </c>
      <c r="IO29" s="18">
        <f t="shared" si="71"/>
        <v>0</v>
      </c>
      <c r="IP29" s="47">
        <f>SUM(IP30:IP31)</f>
        <v>0</v>
      </c>
      <c r="IQ29" s="4">
        <f t="shared" si="254"/>
        <v>0</v>
      </c>
      <c r="IR29" s="20">
        <f>SUM(IR30:IR31)</f>
        <v>0</v>
      </c>
      <c r="IS29" s="38"/>
    </row>
    <row r="30" spans="1:253" s="97" customFormat="1" ht="9.75" customHeight="1">
      <c r="A30" s="74"/>
      <c r="B30" s="1" t="s">
        <v>134</v>
      </c>
      <c r="C30" s="64" t="s">
        <v>157</v>
      </c>
      <c r="D30" s="29">
        <f t="shared" si="72"/>
        <v>17000</v>
      </c>
      <c r="E30" s="2">
        <f>SUM(P30,W30,AD30,AK30,AR30,BF30,BM30,BT30,CH30,CO30,CV30,DC30,DJ30,DQ30,DX30,EE30)+SUM(EL30,ES30,EZ30,FG30,FN30,FU30,GB30,GI30,GP30,GW30,HD30,HK30,HR30,HY30,IF30,IM30)</f>
        <v>23375</v>
      </c>
      <c r="F30" s="210">
        <f t="shared" si="34"/>
        <v>0</v>
      </c>
      <c r="G30" s="210">
        <f t="shared" si="35"/>
        <v>17000</v>
      </c>
      <c r="H30" s="2">
        <f aca="true" t="shared" si="255" ref="H30:L31">SUM(Q30,X30,AE30,AL30,AS30,BG30,BN30,BU30,CI30,CP30,CW30,DD30,DK30,DR30,DY30,EF30)+SUM(EM30,ET30,FA30,FH30,FO30,FV30,GC30,GJ30,GQ30,GX30,HE30,HL30,HS30,HZ30,IG30,IN30)</f>
        <v>0</v>
      </c>
      <c r="I30" s="2">
        <f t="shared" si="255"/>
        <v>17000</v>
      </c>
      <c r="J30" s="2">
        <f t="shared" si="255"/>
        <v>0</v>
      </c>
      <c r="K30" s="2">
        <f t="shared" si="255"/>
        <v>17000</v>
      </c>
      <c r="L30" s="10">
        <f t="shared" si="255"/>
        <v>0</v>
      </c>
      <c r="M30" s="163">
        <v>17000</v>
      </c>
      <c r="N30" s="2"/>
      <c r="O30" s="170">
        <v>17000</v>
      </c>
      <c r="P30" s="2">
        <v>23375</v>
      </c>
      <c r="Q30" s="2"/>
      <c r="R30" s="210">
        <f t="shared" si="38"/>
        <v>17000</v>
      </c>
      <c r="S30" s="49">
        <f>R30-T30-U30</f>
        <v>0</v>
      </c>
      <c r="T30" s="2">
        <v>17000</v>
      </c>
      <c r="U30" s="21"/>
      <c r="V30" s="9"/>
      <c r="W30" s="2"/>
      <c r="X30" s="2"/>
      <c r="Y30" s="18">
        <f t="shared" si="39"/>
        <v>0</v>
      </c>
      <c r="Z30" s="47">
        <f t="shared" si="115"/>
        <v>0</v>
      </c>
      <c r="AA30" s="2"/>
      <c r="AB30" s="21"/>
      <c r="AC30" s="9"/>
      <c r="AD30" s="2"/>
      <c r="AE30" s="2"/>
      <c r="AF30" s="2">
        <f>AD30+AE30</f>
        <v>0</v>
      </c>
      <c r="AG30" s="49">
        <f>AF30-AH30-AI30</f>
        <v>0</v>
      </c>
      <c r="AH30" s="2"/>
      <c r="AI30" s="21"/>
      <c r="AJ30" s="9"/>
      <c r="AK30" s="2"/>
      <c r="AL30" s="2"/>
      <c r="AM30" s="2"/>
      <c r="AN30" s="49"/>
      <c r="AO30" s="2"/>
      <c r="AP30" s="21"/>
      <c r="AQ30" s="9"/>
      <c r="AR30" s="2"/>
      <c r="AS30" s="2"/>
      <c r="AT30" s="18">
        <f t="shared" si="40"/>
        <v>0</v>
      </c>
      <c r="AU30" s="49">
        <f>AT30-AV30-AW30</f>
        <v>0</v>
      </c>
      <c r="AV30" s="2"/>
      <c r="AW30" s="21"/>
      <c r="AX30" s="29">
        <f aca="true" t="shared" si="256" ref="AX30:BA31">SUM(BL30,BS30,BE30)</f>
        <v>0</v>
      </c>
      <c r="AY30" s="2">
        <f t="shared" si="256"/>
        <v>0</v>
      </c>
      <c r="AZ30" s="2">
        <f t="shared" si="256"/>
        <v>0</v>
      </c>
      <c r="BA30" s="2">
        <f t="shared" si="256"/>
        <v>0</v>
      </c>
      <c r="BB30" s="2">
        <f aca="true" t="shared" si="257" ref="BB30:BD31">SUM(BP30,BW30,BI30)</f>
        <v>0</v>
      </c>
      <c r="BC30" s="2">
        <f t="shared" si="257"/>
        <v>0</v>
      </c>
      <c r="BD30" s="21">
        <f t="shared" si="257"/>
        <v>0</v>
      </c>
      <c r="BE30" s="9"/>
      <c r="BF30" s="2"/>
      <c r="BG30" s="2"/>
      <c r="BH30" s="18">
        <f t="shared" si="44"/>
        <v>0</v>
      </c>
      <c r="BI30" s="49">
        <f>BH30-BJ30-BK30</f>
        <v>0</v>
      </c>
      <c r="BJ30" s="2"/>
      <c r="BK30" s="21"/>
      <c r="BL30" s="9"/>
      <c r="BM30" s="2"/>
      <c r="BN30" s="2"/>
      <c r="BO30" s="18">
        <f t="shared" si="45"/>
        <v>0</v>
      </c>
      <c r="BP30" s="49">
        <f>BO30-BQ30-BR30</f>
        <v>0</v>
      </c>
      <c r="BQ30" s="2"/>
      <c r="BR30" s="21"/>
      <c r="BS30" s="9"/>
      <c r="BT30" s="2"/>
      <c r="BU30" s="2"/>
      <c r="BV30" s="18">
        <f t="shared" si="46"/>
        <v>0</v>
      </c>
      <c r="BW30" s="49">
        <f>BV30-BX30-BY30</f>
        <v>0</v>
      </c>
      <c r="BX30" s="2"/>
      <c r="BY30" s="21"/>
      <c r="BZ30" s="29">
        <f aca="true" t="shared" si="258" ref="BZ30:CC31">SUM(CG30,CN30,CU30,DB30,DI30,DP30,DW30,ED30,EK30,ER30,EY30,FF30,FM30,FT30,GA30,GH30,GO30,GV30,HC30,HJ30,HQ30,HX30,IE30,IL30)</f>
        <v>0</v>
      </c>
      <c r="CA30" s="2">
        <f t="shared" si="258"/>
        <v>0</v>
      </c>
      <c r="CB30" s="2">
        <f t="shared" si="258"/>
        <v>0</v>
      </c>
      <c r="CC30" s="2">
        <f t="shared" si="258"/>
        <v>0</v>
      </c>
      <c r="CD30" s="2">
        <f aca="true" t="shared" si="259" ref="CD30:CF31">SUM(CK30,CR30,CY30,DF30,DM30,DT30,EA30,EH30,EO30,EV30,FC30,FJ30,FQ30,FX30,GE30,GL30,GS30,GZ30,HG30,HN30,HU30,IB30,II30,IP30)</f>
        <v>0</v>
      </c>
      <c r="CE30" s="2">
        <f t="shared" si="259"/>
        <v>0</v>
      </c>
      <c r="CF30" s="21">
        <f t="shared" si="259"/>
        <v>0</v>
      </c>
      <c r="CG30" s="9"/>
      <c r="CH30" s="2"/>
      <c r="CI30" s="2"/>
      <c r="CJ30" s="4">
        <f t="shared" si="123"/>
        <v>0</v>
      </c>
      <c r="CK30" s="49">
        <f>CJ30-CL30-CM30</f>
        <v>0</v>
      </c>
      <c r="CL30" s="2"/>
      <c r="CM30" s="21"/>
      <c r="CN30" s="2"/>
      <c r="CO30" s="2"/>
      <c r="CP30" s="2"/>
      <c r="CQ30" s="18">
        <f t="shared" si="51"/>
        <v>0</v>
      </c>
      <c r="CR30" s="49">
        <f>CQ30-CS30-CT30</f>
        <v>0</v>
      </c>
      <c r="CS30" s="2"/>
      <c r="CT30" s="21"/>
      <c r="CU30" s="2"/>
      <c r="CV30" s="2"/>
      <c r="CW30" s="2"/>
      <c r="CX30" s="18">
        <f t="shared" si="52"/>
        <v>0</v>
      </c>
      <c r="CY30" s="49">
        <f>CX30-CZ30-DA30</f>
        <v>0</v>
      </c>
      <c r="CZ30" s="2"/>
      <c r="DA30" s="21"/>
      <c r="DB30" s="2"/>
      <c r="DC30" s="2"/>
      <c r="DD30" s="2"/>
      <c r="DE30" s="18">
        <f t="shared" si="53"/>
        <v>0</v>
      </c>
      <c r="DF30" s="49">
        <f>DE30-DG30-DH30</f>
        <v>0</v>
      </c>
      <c r="DG30" s="2"/>
      <c r="DH30" s="21"/>
      <c r="DI30" s="2"/>
      <c r="DJ30" s="2"/>
      <c r="DK30" s="2"/>
      <c r="DL30" s="18">
        <f t="shared" si="54"/>
        <v>0</v>
      </c>
      <c r="DM30" s="49">
        <f>DL30-DN30-DO30</f>
        <v>0</v>
      </c>
      <c r="DN30" s="2"/>
      <c r="DO30" s="21"/>
      <c r="DP30" s="2"/>
      <c r="DQ30" s="2"/>
      <c r="DR30" s="2"/>
      <c r="DS30" s="18">
        <f t="shared" si="55"/>
        <v>0</v>
      </c>
      <c r="DT30" s="49">
        <f>DS30-DU30-DV30</f>
        <v>0</v>
      </c>
      <c r="DU30" s="2"/>
      <c r="DV30" s="21"/>
      <c r="DW30" s="2"/>
      <c r="DX30" s="2"/>
      <c r="DY30" s="2"/>
      <c r="DZ30" s="18">
        <f t="shared" si="56"/>
        <v>0</v>
      </c>
      <c r="EA30" s="49">
        <f>DZ30-EB30-EC30</f>
        <v>0</v>
      </c>
      <c r="EB30" s="2"/>
      <c r="EC30" s="21"/>
      <c r="ED30" s="2"/>
      <c r="EE30" s="2"/>
      <c r="EF30" s="2"/>
      <c r="EG30" s="18">
        <f t="shared" si="57"/>
        <v>0</v>
      </c>
      <c r="EH30" s="49">
        <f>EG30-EI30-EJ30</f>
        <v>0</v>
      </c>
      <c r="EI30" s="2"/>
      <c r="EJ30" s="21"/>
      <c r="EK30" s="2"/>
      <c r="EL30" s="2"/>
      <c r="EM30" s="2"/>
      <c r="EN30" s="26">
        <f t="shared" si="17"/>
        <v>0</v>
      </c>
      <c r="EO30" s="49">
        <f>EN30-EP30-EQ30</f>
        <v>0</v>
      </c>
      <c r="EP30" s="2"/>
      <c r="EQ30" s="21"/>
      <c r="ER30" s="2"/>
      <c r="ES30" s="2"/>
      <c r="ET30" s="2"/>
      <c r="EU30" s="18">
        <f t="shared" si="58"/>
        <v>0</v>
      </c>
      <c r="EV30" s="49">
        <f>EU30-EW30-EX30</f>
        <v>0</v>
      </c>
      <c r="EW30" s="2"/>
      <c r="EX30" s="21"/>
      <c r="EY30" s="2"/>
      <c r="EZ30" s="2"/>
      <c r="FA30" s="2"/>
      <c r="FB30" s="18">
        <f t="shared" si="59"/>
        <v>0</v>
      </c>
      <c r="FC30" s="49">
        <f>FB30-FD30-FE30</f>
        <v>0</v>
      </c>
      <c r="FD30" s="2"/>
      <c r="FE30" s="21"/>
      <c r="FF30" s="2"/>
      <c r="FG30" s="2"/>
      <c r="FH30" s="2"/>
      <c r="FI30" s="18">
        <f t="shared" si="60"/>
        <v>0</v>
      </c>
      <c r="FJ30" s="49">
        <f>FI30-FK30-FL30</f>
        <v>0</v>
      </c>
      <c r="FK30" s="2"/>
      <c r="FL30" s="21"/>
      <c r="FM30" s="2"/>
      <c r="FN30" s="2"/>
      <c r="FO30" s="2"/>
      <c r="FP30" s="26">
        <f t="shared" si="22"/>
        <v>0</v>
      </c>
      <c r="FQ30" s="49">
        <f>FP30-FR30-FS30</f>
        <v>0</v>
      </c>
      <c r="FR30" s="2"/>
      <c r="FS30" s="21"/>
      <c r="FT30" s="2"/>
      <c r="FU30" s="2"/>
      <c r="FV30" s="2"/>
      <c r="FW30" s="18">
        <f t="shared" si="61"/>
        <v>0</v>
      </c>
      <c r="FX30" s="49">
        <f>FW30-FY30-FZ30</f>
        <v>0</v>
      </c>
      <c r="FY30" s="2"/>
      <c r="FZ30" s="21"/>
      <c r="GA30" s="2"/>
      <c r="GB30" s="2"/>
      <c r="GC30" s="2"/>
      <c r="GD30" s="18">
        <f t="shared" si="62"/>
        <v>0</v>
      </c>
      <c r="GE30" s="49">
        <f>GD30-GF30-GG30</f>
        <v>0</v>
      </c>
      <c r="GF30" s="2"/>
      <c r="GG30" s="21"/>
      <c r="GH30" s="2"/>
      <c r="GI30" s="2"/>
      <c r="GJ30" s="2"/>
      <c r="GK30" s="18">
        <f t="shared" si="63"/>
        <v>0</v>
      </c>
      <c r="GL30" s="49">
        <f>GK30-GM30-GN30</f>
        <v>0</v>
      </c>
      <c r="GM30" s="2"/>
      <c r="GN30" s="21"/>
      <c r="GO30" s="2"/>
      <c r="GP30" s="2"/>
      <c r="GQ30" s="2"/>
      <c r="GR30" s="18">
        <f t="shared" si="64"/>
        <v>0</v>
      </c>
      <c r="GS30" s="49">
        <f>GR30-GT30-GU30</f>
        <v>0</v>
      </c>
      <c r="GT30" s="2"/>
      <c r="GU30" s="21"/>
      <c r="GV30" s="2"/>
      <c r="GW30" s="2"/>
      <c r="GX30" s="2"/>
      <c r="GY30" s="18">
        <f t="shared" si="65"/>
        <v>0</v>
      </c>
      <c r="GZ30" s="49">
        <f>GY30-HA30-HB30</f>
        <v>0</v>
      </c>
      <c r="HA30" s="2"/>
      <c r="HB30" s="21"/>
      <c r="HC30" s="2"/>
      <c r="HD30" s="2"/>
      <c r="HE30" s="2"/>
      <c r="HF30" s="18">
        <f t="shared" si="66"/>
        <v>0</v>
      </c>
      <c r="HG30" s="49">
        <f>HF30-HH30-HI30</f>
        <v>0</v>
      </c>
      <c r="HH30" s="2"/>
      <c r="HI30" s="21"/>
      <c r="HJ30" s="2"/>
      <c r="HK30" s="2"/>
      <c r="HL30" s="2"/>
      <c r="HM30" s="18">
        <f t="shared" si="67"/>
        <v>0</v>
      </c>
      <c r="HN30" s="49">
        <f>HM30-HO30-HP30</f>
        <v>0</v>
      </c>
      <c r="HO30" s="2"/>
      <c r="HP30" s="21"/>
      <c r="HQ30" s="2"/>
      <c r="HR30" s="2"/>
      <c r="HS30" s="2"/>
      <c r="HT30" s="18">
        <f t="shared" si="68"/>
        <v>0</v>
      </c>
      <c r="HU30" s="49">
        <f>HT30-HV30-HW30</f>
        <v>0</v>
      </c>
      <c r="HV30" s="2"/>
      <c r="HW30" s="21"/>
      <c r="HX30" s="2"/>
      <c r="HY30" s="2"/>
      <c r="HZ30" s="2"/>
      <c r="IA30" s="18">
        <f t="shared" si="69"/>
        <v>0</v>
      </c>
      <c r="IB30" s="49">
        <f>IA30-IC30-ID30</f>
        <v>0</v>
      </c>
      <c r="IC30" s="2"/>
      <c r="ID30" s="21"/>
      <c r="IE30" s="2"/>
      <c r="IF30" s="2"/>
      <c r="IG30" s="2"/>
      <c r="IH30" s="18">
        <f t="shared" si="70"/>
        <v>0</v>
      </c>
      <c r="II30" s="49">
        <f>IH30-IJ30-IK30</f>
        <v>0</v>
      </c>
      <c r="IJ30" s="2"/>
      <c r="IK30" s="21"/>
      <c r="IL30" s="2"/>
      <c r="IM30" s="2"/>
      <c r="IN30" s="2"/>
      <c r="IO30" s="18">
        <f t="shared" si="71"/>
        <v>0</v>
      </c>
      <c r="IP30" s="49">
        <f>IO30-IQ30-IR30</f>
        <v>0</v>
      </c>
      <c r="IQ30" s="2"/>
      <c r="IR30" s="21"/>
      <c r="IS30" s="37"/>
    </row>
    <row r="31" spans="1:253" s="97" customFormat="1" ht="9.75" customHeight="1">
      <c r="A31" s="74"/>
      <c r="B31" s="1" t="s">
        <v>135</v>
      </c>
      <c r="C31" s="64" t="s">
        <v>158</v>
      </c>
      <c r="D31" s="29">
        <f t="shared" si="72"/>
        <v>130000</v>
      </c>
      <c r="E31" s="2">
        <f>SUM(P31,W31,AD31,AK31,AR31,BF31,BM31,BT31,CH31,CO31,CV31,DC31,DJ31,DQ31,DX31,EE31)+SUM(EL31,ES31,EZ31,FG31,FN31,FU31,GB31,GI31,GP31,GW31,HD31,HK31,HR31,HY31,IF31,IM31)</f>
        <v>100000</v>
      </c>
      <c r="F31" s="210">
        <f t="shared" si="34"/>
        <v>0</v>
      </c>
      <c r="G31" s="210">
        <f t="shared" si="35"/>
        <v>130000</v>
      </c>
      <c r="H31" s="2">
        <f t="shared" si="255"/>
        <v>0</v>
      </c>
      <c r="I31" s="2">
        <f t="shared" si="255"/>
        <v>130000</v>
      </c>
      <c r="J31" s="2">
        <f t="shared" si="255"/>
        <v>0</v>
      </c>
      <c r="K31" s="2">
        <f t="shared" si="255"/>
        <v>130000</v>
      </c>
      <c r="L31" s="10">
        <f t="shared" si="255"/>
        <v>0</v>
      </c>
      <c r="M31" s="163">
        <v>130000</v>
      </c>
      <c r="N31" s="2"/>
      <c r="O31" s="170">
        <v>130000</v>
      </c>
      <c r="P31" s="2">
        <v>100000</v>
      </c>
      <c r="Q31" s="2"/>
      <c r="R31" s="210">
        <f t="shared" si="38"/>
        <v>130000</v>
      </c>
      <c r="S31" s="49">
        <f>R31-T31-U31</f>
        <v>0</v>
      </c>
      <c r="T31" s="2">
        <v>130000</v>
      </c>
      <c r="U31" s="21"/>
      <c r="V31" s="9"/>
      <c r="W31" s="2"/>
      <c r="X31" s="2"/>
      <c r="Y31" s="18">
        <f t="shared" si="39"/>
        <v>0</v>
      </c>
      <c r="Z31" s="47">
        <f t="shared" si="115"/>
        <v>0</v>
      </c>
      <c r="AA31" s="2"/>
      <c r="AB31" s="21"/>
      <c r="AC31" s="9"/>
      <c r="AD31" s="2"/>
      <c r="AE31" s="2"/>
      <c r="AF31" s="2">
        <f>AD31+AE31</f>
        <v>0</v>
      </c>
      <c r="AG31" s="49">
        <f>AF31-AH31-AI31</f>
        <v>0</v>
      </c>
      <c r="AH31" s="2"/>
      <c r="AI31" s="21"/>
      <c r="AJ31" s="9"/>
      <c r="AK31" s="2"/>
      <c r="AL31" s="2"/>
      <c r="AM31" s="2"/>
      <c r="AN31" s="49"/>
      <c r="AO31" s="2"/>
      <c r="AP31" s="21"/>
      <c r="AQ31" s="9"/>
      <c r="AR31" s="2"/>
      <c r="AS31" s="2"/>
      <c r="AT31" s="18">
        <f t="shared" si="40"/>
        <v>0</v>
      </c>
      <c r="AU31" s="49">
        <f>AT31-AV31-AW31</f>
        <v>0</v>
      </c>
      <c r="AV31" s="2"/>
      <c r="AW31" s="21"/>
      <c r="AX31" s="29">
        <f t="shared" si="256"/>
        <v>0</v>
      </c>
      <c r="AY31" s="2">
        <f t="shared" si="256"/>
        <v>0</v>
      </c>
      <c r="AZ31" s="2">
        <f t="shared" si="256"/>
        <v>0</v>
      </c>
      <c r="BA31" s="2">
        <f t="shared" si="256"/>
        <v>0</v>
      </c>
      <c r="BB31" s="2">
        <f t="shared" si="257"/>
        <v>0</v>
      </c>
      <c r="BC31" s="2">
        <f t="shared" si="257"/>
        <v>0</v>
      </c>
      <c r="BD31" s="21">
        <f t="shared" si="257"/>
        <v>0</v>
      </c>
      <c r="BE31" s="9"/>
      <c r="BF31" s="2"/>
      <c r="BG31" s="2"/>
      <c r="BH31" s="18">
        <f t="shared" si="44"/>
        <v>0</v>
      </c>
      <c r="BI31" s="49">
        <f>BH31-BJ31-BK31</f>
        <v>0</v>
      </c>
      <c r="BJ31" s="2"/>
      <c r="BK31" s="21"/>
      <c r="BL31" s="9"/>
      <c r="BM31" s="2"/>
      <c r="BN31" s="2"/>
      <c r="BO31" s="18">
        <f t="shared" si="45"/>
        <v>0</v>
      </c>
      <c r="BP31" s="49">
        <f>BO31-BQ31-BR31</f>
        <v>0</v>
      </c>
      <c r="BQ31" s="2"/>
      <c r="BR31" s="21"/>
      <c r="BS31" s="9"/>
      <c r="BT31" s="2"/>
      <c r="BU31" s="2"/>
      <c r="BV31" s="18">
        <f t="shared" si="46"/>
        <v>0</v>
      </c>
      <c r="BW31" s="49">
        <f>BV31-BX31-BY31</f>
        <v>0</v>
      </c>
      <c r="BX31" s="2"/>
      <c r="BY31" s="21"/>
      <c r="BZ31" s="29">
        <f t="shared" si="258"/>
        <v>0</v>
      </c>
      <c r="CA31" s="2">
        <f t="shared" si="258"/>
        <v>0</v>
      </c>
      <c r="CB31" s="2">
        <f t="shared" si="258"/>
        <v>0</v>
      </c>
      <c r="CC31" s="2">
        <f t="shared" si="258"/>
        <v>0</v>
      </c>
      <c r="CD31" s="2">
        <f t="shared" si="259"/>
        <v>0</v>
      </c>
      <c r="CE31" s="2">
        <f t="shared" si="259"/>
        <v>0</v>
      </c>
      <c r="CF31" s="21">
        <f t="shared" si="259"/>
        <v>0</v>
      </c>
      <c r="CG31" s="9"/>
      <c r="CH31" s="2"/>
      <c r="CI31" s="2"/>
      <c r="CJ31" s="4">
        <f t="shared" si="123"/>
        <v>0</v>
      </c>
      <c r="CK31" s="49">
        <f>CJ31-CL31-CM31</f>
        <v>0</v>
      </c>
      <c r="CL31" s="2"/>
      <c r="CM31" s="21"/>
      <c r="CN31" s="2"/>
      <c r="CO31" s="2"/>
      <c r="CP31" s="2"/>
      <c r="CQ31" s="18">
        <f t="shared" si="51"/>
        <v>0</v>
      </c>
      <c r="CR31" s="49">
        <f>CQ31-CS31-CT31</f>
        <v>0</v>
      </c>
      <c r="CS31" s="2"/>
      <c r="CT31" s="21"/>
      <c r="CU31" s="2"/>
      <c r="CV31" s="2"/>
      <c r="CW31" s="2"/>
      <c r="CX31" s="18">
        <f t="shared" si="52"/>
        <v>0</v>
      </c>
      <c r="CY31" s="49">
        <f>CX31-CZ31-DA31</f>
        <v>0</v>
      </c>
      <c r="CZ31" s="2"/>
      <c r="DA31" s="21"/>
      <c r="DB31" s="2"/>
      <c r="DC31" s="2"/>
      <c r="DD31" s="2"/>
      <c r="DE31" s="18">
        <f t="shared" si="53"/>
        <v>0</v>
      </c>
      <c r="DF31" s="49">
        <f>DE31-DG31-DH31</f>
        <v>0</v>
      </c>
      <c r="DG31" s="2"/>
      <c r="DH31" s="21"/>
      <c r="DI31" s="2"/>
      <c r="DJ31" s="2"/>
      <c r="DK31" s="2"/>
      <c r="DL31" s="18">
        <f t="shared" si="54"/>
        <v>0</v>
      </c>
      <c r="DM31" s="49">
        <f>DL31-DN31-DO31</f>
        <v>0</v>
      </c>
      <c r="DN31" s="2"/>
      <c r="DO31" s="21"/>
      <c r="DP31" s="2"/>
      <c r="DQ31" s="2"/>
      <c r="DR31" s="2"/>
      <c r="DS31" s="18">
        <f t="shared" si="55"/>
        <v>0</v>
      </c>
      <c r="DT31" s="49">
        <f>DS31-DU31-DV31</f>
        <v>0</v>
      </c>
      <c r="DU31" s="2"/>
      <c r="DV31" s="21"/>
      <c r="DW31" s="2"/>
      <c r="DX31" s="2"/>
      <c r="DY31" s="2"/>
      <c r="DZ31" s="18">
        <f t="shared" si="56"/>
        <v>0</v>
      </c>
      <c r="EA31" s="49">
        <f>DZ31-EB31-EC31</f>
        <v>0</v>
      </c>
      <c r="EB31" s="2"/>
      <c r="EC31" s="21"/>
      <c r="ED31" s="2"/>
      <c r="EE31" s="2"/>
      <c r="EF31" s="2"/>
      <c r="EG31" s="18">
        <f t="shared" si="57"/>
        <v>0</v>
      </c>
      <c r="EH31" s="49">
        <f>EG31-EI31-EJ31</f>
        <v>0</v>
      </c>
      <c r="EI31" s="2"/>
      <c r="EJ31" s="21"/>
      <c r="EK31" s="2"/>
      <c r="EL31" s="2"/>
      <c r="EM31" s="2"/>
      <c r="EN31" s="26">
        <f t="shared" si="17"/>
        <v>0</v>
      </c>
      <c r="EO31" s="49">
        <f>EN31-EP31-EQ31</f>
        <v>0</v>
      </c>
      <c r="EP31" s="2"/>
      <c r="EQ31" s="21"/>
      <c r="ER31" s="2"/>
      <c r="ES31" s="2"/>
      <c r="ET31" s="2"/>
      <c r="EU31" s="18">
        <f t="shared" si="58"/>
        <v>0</v>
      </c>
      <c r="EV31" s="49">
        <f>EU31-EW31-EX31</f>
        <v>0</v>
      </c>
      <c r="EW31" s="2"/>
      <c r="EX31" s="21"/>
      <c r="EY31" s="2"/>
      <c r="EZ31" s="2"/>
      <c r="FA31" s="2"/>
      <c r="FB31" s="18">
        <f t="shared" si="59"/>
        <v>0</v>
      </c>
      <c r="FC31" s="49">
        <f>FB31-FD31-FE31</f>
        <v>0</v>
      </c>
      <c r="FD31" s="2"/>
      <c r="FE31" s="21"/>
      <c r="FF31" s="2"/>
      <c r="FG31" s="2"/>
      <c r="FH31" s="2"/>
      <c r="FI31" s="18">
        <f t="shared" si="60"/>
        <v>0</v>
      </c>
      <c r="FJ31" s="49">
        <f>FI31-FK31-FL31</f>
        <v>0</v>
      </c>
      <c r="FK31" s="2"/>
      <c r="FL31" s="21"/>
      <c r="FM31" s="2"/>
      <c r="FN31" s="2"/>
      <c r="FO31" s="2"/>
      <c r="FP31" s="26">
        <f t="shared" si="22"/>
        <v>0</v>
      </c>
      <c r="FQ31" s="49">
        <f>FP31-FR31-FS31</f>
        <v>0</v>
      </c>
      <c r="FR31" s="2"/>
      <c r="FS31" s="21"/>
      <c r="FT31" s="2"/>
      <c r="FU31" s="2"/>
      <c r="FV31" s="2"/>
      <c r="FW31" s="18">
        <f t="shared" si="61"/>
        <v>0</v>
      </c>
      <c r="FX31" s="49">
        <f>FW31-FY31-FZ31</f>
        <v>0</v>
      </c>
      <c r="FY31" s="2"/>
      <c r="FZ31" s="21"/>
      <c r="GA31" s="2"/>
      <c r="GB31" s="2"/>
      <c r="GC31" s="2"/>
      <c r="GD31" s="18">
        <f t="shared" si="62"/>
        <v>0</v>
      </c>
      <c r="GE31" s="49">
        <f>GD31-GF31-GG31</f>
        <v>0</v>
      </c>
      <c r="GF31" s="2"/>
      <c r="GG31" s="21"/>
      <c r="GH31" s="2"/>
      <c r="GI31" s="2"/>
      <c r="GJ31" s="2"/>
      <c r="GK31" s="18">
        <f t="shared" si="63"/>
        <v>0</v>
      </c>
      <c r="GL31" s="49">
        <f>GK31-GM31-GN31</f>
        <v>0</v>
      </c>
      <c r="GM31" s="2"/>
      <c r="GN31" s="21"/>
      <c r="GO31" s="2"/>
      <c r="GP31" s="2"/>
      <c r="GQ31" s="2"/>
      <c r="GR31" s="18">
        <f t="shared" si="64"/>
        <v>0</v>
      </c>
      <c r="GS31" s="49">
        <f>GR31-GT31-GU31</f>
        <v>0</v>
      </c>
      <c r="GT31" s="2"/>
      <c r="GU31" s="21"/>
      <c r="GV31" s="2"/>
      <c r="GW31" s="2"/>
      <c r="GX31" s="2"/>
      <c r="GY31" s="18">
        <f t="shared" si="65"/>
        <v>0</v>
      </c>
      <c r="GZ31" s="49">
        <f>GY31-HA31-HB31</f>
        <v>0</v>
      </c>
      <c r="HA31" s="2"/>
      <c r="HB31" s="21"/>
      <c r="HC31" s="2"/>
      <c r="HD31" s="2"/>
      <c r="HE31" s="2"/>
      <c r="HF31" s="18">
        <f t="shared" si="66"/>
        <v>0</v>
      </c>
      <c r="HG31" s="49">
        <f>HF31-HH31-HI31</f>
        <v>0</v>
      </c>
      <c r="HH31" s="2"/>
      <c r="HI31" s="21"/>
      <c r="HJ31" s="2"/>
      <c r="HK31" s="2"/>
      <c r="HL31" s="2"/>
      <c r="HM31" s="18">
        <f t="shared" si="67"/>
        <v>0</v>
      </c>
      <c r="HN31" s="49">
        <f>HM31-HO31-HP31</f>
        <v>0</v>
      </c>
      <c r="HO31" s="2"/>
      <c r="HP31" s="21"/>
      <c r="HQ31" s="2"/>
      <c r="HR31" s="2"/>
      <c r="HS31" s="2"/>
      <c r="HT31" s="18">
        <f t="shared" si="68"/>
        <v>0</v>
      </c>
      <c r="HU31" s="49">
        <f>HT31-HV31-HW31</f>
        <v>0</v>
      </c>
      <c r="HV31" s="2"/>
      <c r="HW31" s="21"/>
      <c r="HX31" s="2"/>
      <c r="HY31" s="2"/>
      <c r="HZ31" s="2"/>
      <c r="IA31" s="18">
        <f t="shared" si="69"/>
        <v>0</v>
      </c>
      <c r="IB31" s="49">
        <f>IA31-IC31-ID31</f>
        <v>0</v>
      </c>
      <c r="IC31" s="2"/>
      <c r="ID31" s="21"/>
      <c r="IE31" s="2"/>
      <c r="IF31" s="2"/>
      <c r="IG31" s="2"/>
      <c r="IH31" s="18">
        <f t="shared" si="70"/>
        <v>0</v>
      </c>
      <c r="II31" s="49">
        <f>IH31-IJ31-IK31</f>
        <v>0</v>
      </c>
      <c r="IJ31" s="2"/>
      <c r="IK31" s="21"/>
      <c r="IL31" s="2"/>
      <c r="IM31" s="2"/>
      <c r="IN31" s="2"/>
      <c r="IO31" s="18">
        <f t="shared" si="71"/>
        <v>0</v>
      </c>
      <c r="IP31" s="49">
        <f>IO31-IQ31-IR31</f>
        <v>0</v>
      </c>
      <c r="IQ31" s="2"/>
      <c r="IR31" s="21"/>
      <c r="IS31" s="37"/>
    </row>
    <row r="32" spans="1:253" s="209" customFormat="1" ht="19.5" customHeight="1">
      <c r="A32" s="197" t="s">
        <v>131</v>
      </c>
      <c r="B32" s="198" t="s">
        <v>143</v>
      </c>
      <c r="C32" s="199"/>
      <c r="D32" s="30">
        <f t="shared" si="72"/>
        <v>3341650</v>
      </c>
      <c r="E32" s="200">
        <f aca="true" t="shared" si="260" ref="E32:P32">E24+E28+E29</f>
        <v>2450301</v>
      </c>
      <c r="F32" s="4">
        <f t="shared" si="34"/>
        <v>0</v>
      </c>
      <c r="G32" s="4">
        <f t="shared" si="35"/>
        <v>3341650</v>
      </c>
      <c r="H32" s="200">
        <f t="shared" si="260"/>
        <v>0</v>
      </c>
      <c r="I32" s="200">
        <f t="shared" si="260"/>
        <v>3341650</v>
      </c>
      <c r="J32" s="200">
        <f t="shared" si="260"/>
        <v>10000</v>
      </c>
      <c r="K32" s="200">
        <f t="shared" si="260"/>
        <v>3331650</v>
      </c>
      <c r="L32" s="201">
        <f t="shared" si="260"/>
        <v>0</v>
      </c>
      <c r="M32" s="202">
        <f>+M29+M28+M24</f>
        <v>3341650</v>
      </c>
      <c r="N32" s="200"/>
      <c r="O32" s="203">
        <f t="shared" si="260"/>
        <v>3341650</v>
      </c>
      <c r="P32" s="200">
        <f t="shared" si="260"/>
        <v>2450301</v>
      </c>
      <c r="Q32" s="200">
        <f>Q24+Q28+Q29</f>
        <v>0</v>
      </c>
      <c r="R32" s="4">
        <f t="shared" si="38"/>
        <v>3341650</v>
      </c>
      <c r="S32" s="204">
        <f>S24+S28+S29</f>
        <v>10000</v>
      </c>
      <c r="T32" s="200">
        <f>T24+T28+T29</f>
        <v>3331650</v>
      </c>
      <c r="U32" s="205">
        <f>U24+U28+U29</f>
        <v>0</v>
      </c>
      <c r="V32" s="206">
        <f aca="true" t="shared" si="261" ref="V32:AA32">V24+V28+V29</f>
        <v>0</v>
      </c>
      <c r="W32" s="200">
        <f t="shared" si="261"/>
        <v>0</v>
      </c>
      <c r="X32" s="200">
        <f t="shared" si="261"/>
        <v>0</v>
      </c>
      <c r="Y32" s="4">
        <f t="shared" si="39"/>
        <v>0</v>
      </c>
      <c r="Z32" s="47">
        <f t="shared" si="115"/>
        <v>0</v>
      </c>
      <c r="AA32" s="200">
        <f t="shared" si="261"/>
        <v>0</v>
      </c>
      <c r="AB32" s="205">
        <f>AB24+AB28+AB29</f>
        <v>0</v>
      </c>
      <c r="AC32" s="206">
        <f aca="true" t="shared" si="262" ref="AC32:AH32">AC24+AC28+AC29</f>
        <v>0</v>
      </c>
      <c r="AD32" s="200">
        <f t="shared" si="262"/>
        <v>0</v>
      </c>
      <c r="AE32" s="200">
        <f t="shared" si="262"/>
        <v>0</v>
      </c>
      <c r="AF32" s="200">
        <f t="shared" si="262"/>
        <v>0</v>
      </c>
      <c r="AG32" s="204">
        <f>AG24+AG28+AG29</f>
        <v>0</v>
      </c>
      <c r="AH32" s="200">
        <f t="shared" si="262"/>
        <v>0</v>
      </c>
      <c r="AI32" s="205">
        <f>AI24+AI28+AI29</f>
        <v>0</v>
      </c>
      <c r="AJ32" s="206"/>
      <c r="AK32" s="200"/>
      <c r="AL32" s="200"/>
      <c r="AM32" s="200"/>
      <c r="AN32" s="204"/>
      <c r="AO32" s="200"/>
      <c r="AP32" s="205"/>
      <c r="AQ32" s="206">
        <f aca="true" t="shared" si="263" ref="AQ32:AV32">AQ24+AQ28+AQ29</f>
        <v>0</v>
      </c>
      <c r="AR32" s="200">
        <f t="shared" si="263"/>
        <v>0</v>
      </c>
      <c r="AS32" s="200">
        <f t="shared" si="263"/>
        <v>0</v>
      </c>
      <c r="AT32" s="4">
        <f t="shared" si="40"/>
        <v>0</v>
      </c>
      <c r="AU32" s="204">
        <f>AU24+AU28+AU29</f>
        <v>0</v>
      </c>
      <c r="AV32" s="200">
        <f t="shared" si="263"/>
        <v>0</v>
      </c>
      <c r="AW32" s="205">
        <f>AW24+AW28+AW29</f>
        <v>0</v>
      </c>
      <c r="AX32" s="207">
        <f>AX24+AX28+AX29</f>
        <v>0</v>
      </c>
      <c r="AY32" s="200">
        <f aca="true" t="shared" si="264" ref="AY32:BJ32">AY24+AY28+AY29</f>
        <v>0</v>
      </c>
      <c r="AZ32" s="200">
        <f>AZ24+AZ28+AZ29</f>
        <v>0</v>
      </c>
      <c r="BA32" s="200">
        <f>BA24+BA28+BA29</f>
        <v>0</v>
      </c>
      <c r="BB32" s="200">
        <f>BB24+BB28+BB29</f>
        <v>0</v>
      </c>
      <c r="BC32" s="200">
        <f>BC24+BC28+BC29</f>
        <v>0</v>
      </c>
      <c r="BD32" s="205">
        <f t="shared" si="264"/>
        <v>0</v>
      </c>
      <c r="BE32" s="206">
        <f t="shared" si="264"/>
        <v>0</v>
      </c>
      <c r="BF32" s="200">
        <f t="shared" si="264"/>
        <v>0</v>
      </c>
      <c r="BG32" s="200">
        <f t="shared" si="264"/>
        <v>0</v>
      </c>
      <c r="BH32" s="4">
        <f t="shared" si="44"/>
        <v>0</v>
      </c>
      <c r="BI32" s="204">
        <f>BI24+BI28+BI29</f>
        <v>0</v>
      </c>
      <c r="BJ32" s="200">
        <f t="shared" si="264"/>
        <v>0</v>
      </c>
      <c r="BK32" s="205">
        <f>BK24+BK28+BK29</f>
        <v>0</v>
      </c>
      <c r="BL32" s="206">
        <f aca="true" t="shared" si="265" ref="BL32:BQ32">BL24+BL28+BL29</f>
        <v>0</v>
      </c>
      <c r="BM32" s="200">
        <f t="shared" si="265"/>
        <v>0</v>
      </c>
      <c r="BN32" s="200">
        <f t="shared" si="265"/>
        <v>0</v>
      </c>
      <c r="BO32" s="4">
        <f t="shared" si="45"/>
        <v>0</v>
      </c>
      <c r="BP32" s="204">
        <f>BP24+BP28+BP29</f>
        <v>0</v>
      </c>
      <c r="BQ32" s="200">
        <f t="shared" si="265"/>
        <v>0</v>
      </c>
      <c r="BR32" s="205">
        <f>BR24+BR28+BR29</f>
        <v>0</v>
      </c>
      <c r="BS32" s="206">
        <f aca="true" t="shared" si="266" ref="BS32:BX32">BS24+BS28+BS29</f>
        <v>0</v>
      </c>
      <c r="BT32" s="200">
        <f t="shared" si="266"/>
        <v>0</v>
      </c>
      <c r="BU32" s="200">
        <f t="shared" si="266"/>
        <v>0</v>
      </c>
      <c r="BV32" s="4">
        <f t="shared" si="46"/>
        <v>0</v>
      </c>
      <c r="BW32" s="204">
        <f>BW24+BW28+BW29</f>
        <v>0</v>
      </c>
      <c r="BX32" s="200">
        <f t="shared" si="266"/>
        <v>0</v>
      </c>
      <c r="BY32" s="205">
        <f>BY24+BY28+BY29</f>
        <v>0</v>
      </c>
      <c r="BZ32" s="206">
        <f>BZ24+BZ28+BZ29</f>
        <v>0</v>
      </c>
      <c r="CA32" s="200">
        <f aca="true" t="shared" si="267" ref="CA32:CL32">CA24+CA28+CA29</f>
        <v>0</v>
      </c>
      <c r="CB32" s="200">
        <f>CB24+CB28+CB29</f>
        <v>0</v>
      </c>
      <c r="CC32" s="200">
        <f>CC24+CC28+CC29</f>
        <v>0</v>
      </c>
      <c r="CD32" s="200">
        <f>CD24+CD28+CD29</f>
        <v>0</v>
      </c>
      <c r="CE32" s="200">
        <f>CE24+CE28+CE29</f>
        <v>0</v>
      </c>
      <c r="CF32" s="201">
        <f t="shared" si="267"/>
        <v>0</v>
      </c>
      <c r="CG32" s="206">
        <f t="shared" si="267"/>
        <v>0</v>
      </c>
      <c r="CH32" s="200">
        <f t="shared" si="267"/>
        <v>0</v>
      </c>
      <c r="CI32" s="200">
        <f t="shared" si="267"/>
        <v>0</v>
      </c>
      <c r="CJ32" s="4">
        <f t="shared" si="123"/>
        <v>0</v>
      </c>
      <c r="CK32" s="204">
        <f>CK24+CK28+CK29</f>
        <v>0</v>
      </c>
      <c r="CL32" s="200">
        <f t="shared" si="267"/>
        <v>0</v>
      </c>
      <c r="CM32" s="205">
        <f>CM24+CM28+CM29</f>
        <v>0</v>
      </c>
      <c r="CN32" s="200">
        <f aca="true" t="shared" si="268" ref="CN32:CS32">CN24+CN28+CN29</f>
        <v>0</v>
      </c>
      <c r="CO32" s="200">
        <f t="shared" si="268"/>
        <v>0</v>
      </c>
      <c r="CP32" s="200">
        <f t="shared" si="268"/>
        <v>0</v>
      </c>
      <c r="CQ32" s="4">
        <f t="shared" si="51"/>
        <v>0</v>
      </c>
      <c r="CR32" s="204">
        <f>CR24+CR28+CR29</f>
        <v>0</v>
      </c>
      <c r="CS32" s="200">
        <f t="shared" si="268"/>
        <v>0</v>
      </c>
      <c r="CT32" s="205">
        <f>CT24+CT28+CT29</f>
        <v>0</v>
      </c>
      <c r="CU32" s="200">
        <f aca="true" t="shared" si="269" ref="CU32:CZ32">CU24+CU28+CU29</f>
        <v>0</v>
      </c>
      <c r="CV32" s="200">
        <f t="shared" si="269"/>
        <v>0</v>
      </c>
      <c r="CW32" s="200">
        <f t="shared" si="269"/>
        <v>0</v>
      </c>
      <c r="CX32" s="4">
        <f t="shared" si="52"/>
        <v>0</v>
      </c>
      <c r="CY32" s="204">
        <f>CY24+CY28+CY29</f>
        <v>0</v>
      </c>
      <c r="CZ32" s="200">
        <f t="shared" si="269"/>
        <v>0</v>
      </c>
      <c r="DA32" s="205">
        <f>DA24+DA28+DA29</f>
        <v>0</v>
      </c>
      <c r="DB32" s="200">
        <f aca="true" t="shared" si="270" ref="DB32:DG32">DB24+DB28+DB29</f>
        <v>0</v>
      </c>
      <c r="DC32" s="200">
        <f t="shared" si="270"/>
        <v>0</v>
      </c>
      <c r="DD32" s="200">
        <f t="shared" si="270"/>
        <v>0</v>
      </c>
      <c r="DE32" s="4">
        <f t="shared" si="53"/>
        <v>0</v>
      </c>
      <c r="DF32" s="204">
        <f>DF24+DF28+DF29</f>
        <v>0</v>
      </c>
      <c r="DG32" s="200">
        <f t="shared" si="270"/>
        <v>0</v>
      </c>
      <c r="DH32" s="205">
        <f>DH24+DH28+DH29</f>
        <v>0</v>
      </c>
      <c r="DI32" s="200">
        <f aca="true" t="shared" si="271" ref="DI32:DN32">DI24+DI28+DI29</f>
        <v>0</v>
      </c>
      <c r="DJ32" s="200">
        <f t="shared" si="271"/>
        <v>0</v>
      </c>
      <c r="DK32" s="200">
        <f t="shared" si="271"/>
        <v>0</v>
      </c>
      <c r="DL32" s="4">
        <f t="shared" si="54"/>
        <v>0</v>
      </c>
      <c r="DM32" s="204">
        <f>DM24+DM28+DM29</f>
        <v>0</v>
      </c>
      <c r="DN32" s="200">
        <f t="shared" si="271"/>
        <v>0</v>
      </c>
      <c r="DO32" s="205">
        <f>DO24+DO28+DO29</f>
        <v>0</v>
      </c>
      <c r="DP32" s="200">
        <f aca="true" t="shared" si="272" ref="DP32:DU32">DP24+DP28+DP29</f>
        <v>0</v>
      </c>
      <c r="DQ32" s="200">
        <f t="shared" si="272"/>
        <v>0</v>
      </c>
      <c r="DR32" s="200">
        <f t="shared" si="272"/>
        <v>0</v>
      </c>
      <c r="DS32" s="4">
        <f t="shared" si="55"/>
        <v>0</v>
      </c>
      <c r="DT32" s="204">
        <f>DT24+DT28+DT29</f>
        <v>0</v>
      </c>
      <c r="DU32" s="200">
        <f t="shared" si="272"/>
        <v>0</v>
      </c>
      <c r="DV32" s="205">
        <f>DV24+DV28+DV29</f>
        <v>0</v>
      </c>
      <c r="DW32" s="200">
        <f aca="true" t="shared" si="273" ref="DW32:EB32">DW24+DW28+DW29</f>
        <v>0</v>
      </c>
      <c r="DX32" s="200">
        <f t="shared" si="273"/>
        <v>0</v>
      </c>
      <c r="DY32" s="200">
        <f t="shared" si="273"/>
        <v>0</v>
      </c>
      <c r="DZ32" s="4">
        <f t="shared" si="56"/>
        <v>0</v>
      </c>
      <c r="EA32" s="204">
        <f>EA24+EA28+EA29</f>
        <v>0</v>
      </c>
      <c r="EB32" s="200">
        <f t="shared" si="273"/>
        <v>0</v>
      </c>
      <c r="EC32" s="205">
        <f>EC24+EC28+EC29</f>
        <v>0</v>
      </c>
      <c r="ED32" s="200">
        <f aca="true" t="shared" si="274" ref="ED32:EI32">ED24+ED28+ED29</f>
        <v>0</v>
      </c>
      <c r="EE32" s="200">
        <f t="shared" si="274"/>
        <v>0</v>
      </c>
      <c r="EF32" s="200">
        <f t="shared" si="274"/>
        <v>0</v>
      </c>
      <c r="EG32" s="4">
        <f t="shared" si="57"/>
        <v>0</v>
      </c>
      <c r="EH32" s="204">
        <f>EH24+EH28+EH29</f>
        <v>0</v>
      </c>
      <c r="EI32" s="200">
        <f t="shared" si="274"/>
        <v>0</v>
      </c>
      <c r="EJ32" s="205">
        <f>EJ24+EJ28+EJ29</f>
        <v>0</v>
      </c>
      <c r="EK32" s="200">
        <f aca="true" t="shared" si="275" ref="EK32:EP32">EK24+EK28+EK29</f>
        <v>0</v>
      </c>
      <c r="EL32" s="200">
        <f t="shared" si="275"/>
        <v>0</v>
      </c>
      <c r="EM32" s="200">
        <f t="shared" si="275"/>
        <v>0</v>
      </c>
      <c r="EN32" s="26">
        <f t="shared" si="17"/>
        <v>0</v>
      </c>
      <c r="EO32" s="204">
        <f>EO24+EO28+EO29</f>
        <v>0</v>
      </c>
      <c r="EP32" s="200">
        <f t="shared" si="275"/>
        <v>0</v>
      </c>
      <c r="EQ32" s="205">
        <f>EQ24+EQ28+EQ29</f>
        <v>0</v>
      </c>
      <c r="ER32" s="200">
        <f aca="true" t="shared" si="276" ref="ER32:EW32">ER24+ER28+ER29</f>
        <v>0</v>
      </c>
      <c r="ES32" s="200">
        <f t="shared" si="276"/>
        <v>0</v>
      </c>
      <c r="ET32" s="200">
        <f t="shared" si="276"/>
        <v>0</v>
      </c>
      <c r="EU32" s="4">
        <f t="shared" si="58"/>
        <v>0</v>
      </c>
      <c r="EV32" s="204">
        <f>EV24+EV28+EV29</f>
        <v>0</v>
      </c>
      <c r="EW32" s="200">
        <f t="shared" si="276"/>
        <v>0</v>
      </c>
      <c r="EX32" s="205">
        <f>EX24+EX28+EX29</f>
        <v>0</v>
      </c>
      <c r="EY32" s="200">
        <f aca="true" t="shared" si="277" ref="EY32:FD32">EY24+EY28+EY29</f>
        <v>0</v>
      </c>
      <c r="EZ32" s="200">
        <f t="shared" si="277"/>
        <v>0</v>
      </c>
      <c r="FA32" s="200">
        <f t="shared" si="277"/>
        <v>0</v>
      </c>
      <c r="FB32" s="4">
        <f t="shared" si="59"/>
        <v>0</v>
      </c>
      <c r="FC32" s="204">
        <f>FC24+FC28+FC29</f>
        <v>0</v>
      </c>
      <c r="FD32" s="200">
        <f t="shared" si="277"/>
        <v>0</v>
      </c>
      <c r="FE32" s="205">
        <f>FE24+FE28+FE29</f>
        <v>0</v>
      </c>
      <c r="FF32" s="200">
        <f aca="true" t="shared" si="278" ref="FF32:FK32">FF24+FF28+FF29</f>
        <v>0</v>
      </c>
      <c r="FG32" s="200">
        <f t="shared" si="278"/>
        <v>0</v>
      </c>
      <c r="FH32" s="200">
        <f t="shared" si="278"/>
        <v>0</v>
      </c>
      <c r="FI32" s="4">
        <f t="shared" si="60"/>
        <v>0</v>
      </c>
      <c r="FJ32" s="204">
        <f>FJ24+FJ28+FJ29</f>
        <v>0</v>
      </c>
      <c r="FK32" s="200">
        <f t="shared" si="278"/>
        <v>0</v>
      </c>
      <c r="FL32" s="205">
        <f>FL24+FL28+FL29</f>
        <v>0</v>
      </c>
      <c r="FM32" s="200">
        <f aca="true" t="shared" si="279" ref="FM32:FR32">FM24+FM28+FM29</f>
        <v>0</v>
      </c>
      <c r="FN32" s="200">
        <f t="shared" si="279"/>
        <v>0</v>
      </c>
      <c r="FO32" s="200">
        <f t="shared" si="279"/>
        <v>0</v>
      </c>
      <c r="FP32" s="26">
        <f t="shared" si="22"/>
        <v>0</v>
      </c>
      <c r="FQ32" s="204">
        <f>FQ24+FQ28+FQ29</f>
        <v>0</v>
      </c>
      <c r="FR32" s="200">
        <f t="shared" si="279"/>
        <v>0</v>
      </c>
      <c r="FS32" s="205">
        <f>FS24+FS28+FS29</f>
        <v>0</v>
      </c>
      <c r="FT32" s="200">
        <f aca="true" t="shared" si="280" ref="FT32:FY32">FT24+FT28+FT29</f>
        <v>0</v>
      </c>
      <c r="FU32" s="200">
        <f t="shared" si="280"/>
        <v>0</v>
      </c>
      <c r="FV32" s="200">
        <f t="shared" si="280"/>
        <v>0</v>
      </c>
      <c r="FW32" s="4">
        <f t="shared" si="61"/>
        <v>0</v>
      </c>
      <c r="FX32" s="204">
        <f>FX24+FX28+FX29</f>
        <v>0</v>
      </c>
      <c r="FY32" s="200">
        <f t="shared" si="280"/>
        <v>0</v>
      </c>
      <c r="FZ32" s="205">
        <f>FZ24+FZ28+FZ29</f>
        <v>0</v>
      </c>
      <c r="GA32" s="200">
        <f aca="true" t="shared" si="281" ref="GA32:GF32">GA24+GA28+GA29</f>
        <v>0</v>
      </c>
      <c r="GB32" s="200">
        <f t="shared" si="281"/>
        <v>0</v>
      </c>
      <c r="GC32" s="200">
        <f t="shared" si="281"/>
        <v>0</v>
      </c>
      <c r="GD32" s="4">
        <f t="shared" si="62"/>
        <v>0</v>
      </c>
      <c r="GE32" s="204">
        <f>GE24+GE28+GE29</f>
        <v>0</v>
      </c>
      <c r="GF32" s="200">
        <f t="shared" si="281"/>
        <v>0</v>
      </c>
      <c r="GG32" s="205">
        <f>GG24+GG28+GG29</f>
        <v>0</v>
      </c>
      <c r="GH32" s="200">
        <f aca="true" t="shared" si="282" ref="GH32:GM32">GH24+GH28+GH29</f>
        <v>0</v>
      </c>
      <c r="GI32" s="200">
        <f t="shared" si="282"/>
        <v>0</v>
      </c>
      <c r="GJ32" s="200">
        <f t="shared" si="282"/>
        <v>0</v>
      </c>
      <c r="GK32" s="4">
        <f t="shared" si="63"/>
        <v>0</v>
      </c>
      <c r="GL32" s="204">
        <f>GL24+GL28+GL29</f>
        <v>0</v>
      </c>
      <c r="GM32" s="200">
        <f t="shared" si="282"/>
        <v>0</v>
      </c>
      <c r="GN32" s="205">
        <f>GN24+GN28+GN29</f>
        <v>0</v>
      </c>
      <c r="GO32" s="200">
        <f aca="true" t="shared" si="283" ref="GO32:GT32">GO24+GO28+GO29</f>
        <v>0</v>
      </c>
      <c r="GP32" s="200">
        <f t="shared" si="283"/>
        <v>0</v>
      </c>
      <c r="GQ32" s="200">
        <f t="shared" si="283"/>
        <v>0</v>
      </c>
      <c r="GR32" s="4">
        <f t="shared" si="64"/>
        <v>0</v>
      </c>
      <c r="GS32" s="204">
        <f>GS24+GS28+GS29</f>
        <v>0</v>
      </c>
      <c r="GT32" s="200">
        <f t="shared" si="283"/>
        <v>0</v>
      </c>
      <c r="GU32" s="205">
        <f>GU24+GU28+GU29</f>
        <v>0</v>
      </c>
      <c r="GV32" s="200">
        <f aca="true" t="shared" si="284" ref="GV32:HA32">GV24+GV28+GV29</f>
        <v>0</v>
      </c>
      <c r="GW32" s="200">
        <f t="shared" si="284"/>
        <v>0</v>
      </c>
      <c r="GX32" s="200">
        <f t="shared" si="284"/>
        <v>0</v>
      </c>
      <c r="GY32" s="4">
        <f t="shared" si="65"/>
        <v>0</v>
      </c>
      <c r="GZ32" s="204">
        <f>GZ24+GZ28+GZ29</f>
        <v>0</v>
      </c>
      <c r="HA32" s="200">
        <f t="shared" si="284"/>
        <v>0</v>
      </c>
      <c r="HB32" s="205">
        <f>HB24+HB28+HB29</f>
        <v>0</v>
      </c>
      <c r="HC32" s="200">
        <f aca="true" t="shared" si="285" ref="HC32:HH32">HC24+HC28+HC29</f>
        <v>0</v>
      </c>
      <c r="HD32" s="200">
        <f t="shared" si="285"/>
        <v>0</v>
      </c>
      <c r="HE32" s="200">
        <f t="shared" si="285"/>
        <v>0</v>
      </c>
      <c r="HF32" s="4">
        <f t="shared" si="66"/>
        <v>0</v>
      </c>
      <c r="HG32" s="204">
        <f>HG24+HG28+HG29</f>
        <v>0</v>
      </c>
      <c r="HH32" s="200">
        <f t="shared" si="285"/>
        <v>0</v>
      </c>
      <c r="HI32" s="205">
        <f aca="true" t="shared" si="286" ref="HI32:HP32">HI24+HI28+HI29</f>
        <v>0</v>
      </c>
      <c r="HJ32" s="200">
        <f t="shared" si="286"/>
        <v>0</v>
      </c>
      <c r="HK32" s="200">
        <f t="shared" si="286"/>
        <v>0</v>
      </c>
      <c r="HL32" s="200">
        <f t="shared" si="286"/>
        <v>0</v>
      </c>
      <c r="HM32" s="4">
        <f t="shared" si="67"/>
        <v>0</v>
      </c>
      <c r="HN32" s="204">
        <f>HN24+HN28+HN29</f>
        <v>0</v>
      </c>
      <c r="HO32" s="200">
        <f t="shared" si="286"/>
        <v>0</v>
      </c>
      <c r="HP32" s="205">
        <f t="shared" si="286"/>
        <v>0</v>
      </c>
      <c r="HQ32" s="200">
        <f aca="true" t="shared" si="287" ref="HQ32:HV32">HQ24+HQ28+HQ29</f>
        <v>0</v>
      </c>
      <c r="HR32" s="200">
        <f t="shared" si="287"/>
        <v>0</v>
      </c>
      <c r="HS32" s="200">
        <f t="shared" si="287"/>
        <v>0</v>
      </c>
      <c r="HT32" s="4">
        <f t="shared" si="68"/>
        <v>0</v>
      </c>
      <c r="HU32" s="204">
        <f>HU24+HU28+HU29</f>
        <v>0</v>
      </c>
      <c r="HV32" s="200">
        <f t="shared" si="287"/>
        <v>0</v>
      </c>
      <c r="HW32" s="205">
        <f>HW24+HW28+HW29</f>
        <v>0</v>
      </c>
      <c r="HX32" s="200">
        <f aca="true" t="shared" si="288" ref="HX32:IC32">HX24+HX28+HX29</f>
        <v>0</v>
      </c>
      <c r="HY32" s="200">
        <f t="shared" si="288"/>
        <v>0</v>
      </c>
      <c r="HZ32" s="200">
        <f t="shared" si="288"/>
        <v>0</v>
      </c>
      <c r="IA32" s="4">
        <f t="shared" si="69"/>
        <v>0</v>
      </c>
      <c r="IB32" s="204">
        <f>IB24+IB28+IB29</f>
        <v>0</v>
      </c>
      <c r="IC32" s="200">
        <f t="shared" si="288"/>
        <v>0</v>
      </c>
      <c r="ID32" s="205">
        <f>ID24+ID28+ID29</f>
        <v>0</v>
      </c>
      <c r="IE32" s="200">
        <f aca="true" t="shared" si="289" ref="IE32:IJ32">IE24+IE28+IE29</f>
        <v>0</v>
      </c>
      <c r="IF32" s="200">
        <f t="shared" si="289"/>
        <v>0</v>
      </c>
      <c r="IG32" s="200">
        <f t="shared" si="289"/>
        <v>0</v>
      </c>
      <c r="IH32" s="4">
        <f t="shared" si="70"/>
        <v>0</v>
      </c>
      <c r="II32" s="204">
        <f>II24+II28+II29</f>
        <v>0</v>
      </c>
      <c r="IJ32" s="200">
        <f t="shared" si="289"/>
        <v>0</v>
      </c>
      <c r="IK32" s="205">
        <f>IK24+IK28+IK29</f>
        <v>0</v>
      </c>
      <c r="IL32" s="200">
        <f aca="true" t="shared" si="290" ref="IL32:IQ32">IL24+IL28+IL29</f>
        <v>0</v>
      </c>
      <c r="IM32" s="200">
        <f t="shared" si="290"/>
        <v>0</v>
      </c>
      <c r="IN32" s="200">
        <f t="shared" si="290"/>
        <v>0</v>
      </c>
      <c r="IO32" s="4">
        <f t="shared" si="71"/>
        <v>0</v>
      </c>
      <c r="IP32" s="204">
        <f>IP24+IP28+IP29</f>
        <v>0</v>
      </c>
      <c r="IQ32" s="200">
        <f t="shared" si="290"/>
        <v>0</v>
      </c>
      <c r="IR32" s="205">
        <f>IR24+IR28+IR29</f>
        <v>0</v>
      </c>
      <c r="IS32" s="208"/>
    </row>
    <row r="33" spans="1:253" s="102" customFormat="1" ht="21" customHeight="1">
      <c r="A33" s="80" t="s">
        <v>35</v>
      </c>
      <c r="B33" s="183"/>
      <c r="C33" s="184"/>
      <c r="D33" s="196">
        <f>SUM(M33,V33,AC33,AJ33,AQ33,BE33,BL33,BS33,CG33,CN33,CU33,DB33,DI33,DP33,DW33,ED33)+SUM(EK33,ER33,EY33,FF33,FM33,FT33,GA33,GH33,GO33,GV33,HC33,HJ33,HQ33,HX33,IE33,IL33)+1</f>
        <v>28546537</v>
      </c>
      <c r="E33" s="152">
        <f aca="true" t="shared" si="291" ref="E33:P33">E23+E32</f>
        <v>24841264</v>
      </c>
      <c r="F33" s="178">
        <f t="shared" si="34"/>
        <v>0</v>
      </c>
      <c r="G33" s="158">
        <f t="shared" si="35"/>
        <v>28546537</v>
      </c>
      <c r="H33" s="152">
        <f t="shared" si="291"/>
        <v>29379</v>
      </c>
      <c r="I33" s="152">
        <f t="shared" si="291"/>
        <v>28846814</v>
      </c>
      <c r="J33" s="152">
        <f t="shared" si="291"/>
        <v>17242372</v>
      </c>
      <c r="K33" s="152">
        <f t="shared" si="291"/>
        <v>11587505</v>
      </c>
      <c r="L33" s="157">
        <f t="shared" si="291"/>
        <v>16937</v>
      </c>
      <c r="M33" s="188">
        <f>+M32+M23</f>
        <v>25630383</v>
      </c>
      <c r="N33" s="152"/>
      <c r="O33" s="174">
        <f t="shared" si="291"/>
        <v>25901282</v>
      </c>
      <c r="P33" s="152">
        <f t="shared" si="291"/>
        <v>22248153</v>
      </c>
      <c r="Q33" s="152">
        <f>Q23+Q32</f>
        <v>-83620.6</v>
      </c>
      <c r="R33" s="158">
        <f t="shared" si="38"/>
        <v>25817661.4</v>
      </c>
      <c r="S33" s="153">
        <f>S23+S32</f>
        <v>15625642</v>
      </c>
      <c r="T33" s="152">
        <f>T23+T32</f>
        <v>10191989</v>
      </c>
      <c r="U33" s="154">
        <f>U23+U32</f>
        <v>30</v>
      </c>
      <c r="V33" s="151">
        <f aca="true" t="shared" si="292" ref="V33:AA33">V23+V32</f>
        <v>715289</v>
      </c>
      <c r="W33" s="152">
        <f t="shared" si="292"/>
        <v>487088</v>
      </c>
      <c r="X33" s="152">
        <f t="shared" si="292"/>
        <v>0</v>
      </c>
      <c r="Y33" s="158">
        <f t="shared" si="39"/>
        <v>715289</v>
      </c>
      <c r="Z33" s="155">
        <f t="shared" si="115"/>
        <v>676970</v>
      </c>
      <c r="AA33" s="152">
        <f t="shared" si="292"/>
        <v>21412</v>
      </c>
      <c r="AB33" s="154">
        <f>AB23+AB32</f>
        <v>16907</v>
      </c>
      <c r="AC33" s="151">
        <f aca="true" t="shared" si="293" ref="AC33:AH33">AC23+AC32</f>
        <v>1702587</v>
      </c>
      <c r="AD33" s="152">
        <f t="shared" si="293"/>
        <v>1631354</v>
      </c>
      <c r="AE33" s="152">
        <f t="shared" si="293"/>
        <v>113000</v>
      </c>
      <c r="AF33" s="152">
        <f t="shared" si="293"/>
        <v>1815587</v>
      </c>
      <c r="AG33" s="153">
        <f>AG23+AG32</f>
        <v>461277</v>
      </c>
      <c r="AH33" s="152">
        <f t="shared" si="293"/>
        <v>1354310</v>
      </c>
      <c r="AI33" s="154">
        <f>AI23+AI32</f>
        <v>0</v>
      </c>
      <c r="AJ33" s="151"/>
      <c r="AK33" s="152"/>
      <c r="AL33" s="152"/>
      <c r="AM33" s="152"/>
      <c r="AN33" s="153"/>
      <c r="AO33" s="152"/>
      <c r="AP33" s="154"/>
      <c r="AQ33" s="151">
        <f aca="true" t="shared" si="294" ref="AQ33:AV33">AQ23+AQ32</f>
        <v>18400</v>
      </c>
      <c r="AR33" s="152">
        <f t="shared" si="294"/>
        <v>0</v>
      </c>
      <c r="AS33" s="152">
        <f t="shared" si="294"/>
        <v>0</v>
      </c>
      <c r="AT33" s="158">
        <f t="shared" si="40"/>
        <v>18400</v>
      </c>
      <c r="AU33" s="153">
        <f>AU23+AU32</f>
        <v>18400</v>
      </c>
      <c r="AV33" s="152">
        <f t="shared" si="294"/>
        <v>0</v>
      </c>
      <c r="AW33" s="154">
        <f>AW23+AW32</f>
        <v>0</v>
      </c>
      <c r="AX33" s="156">
        <f aca="true" t="shared" si="295" ref="AX33:BJ33">AX23+AX32</f>
        <v>283586</v>
      </c>
      <c r="AY33" s="152">
        <f t="shared" si="295"/>
        <v>277598</v>
      </c>
      <c r="AZ33" s="152">
        <f>AZ23+AZ32</f>
        <v>0</v>
      </c>
      <c r="BA33" s="152">
        <f>BA23+BA32</f>
        <v>283586</v>
      </c>
      <c r="BB33" s="152">
        <f>BB23+BB32</f>
        <v>263792</v>
      </c>
      <c r="BC33" s="152">
        <f>BC23+BC32</f>
        <v>19794</v>
      </c>
      <c r="BD33" s="154">
        <f t="shared" si="295"/>
        <v>0</v>
      </c>
      <c r="BE33" s="151">
        <f t="shared" si="295"/>
        <v>170439</v>
      </c>
      <c r="BF33" s="152">
        <f t="shared" si="295"/>
        <v>167044</v>
      </c>
      <c r="BG33" s="152">
        <f t="shared" si="295"/>
        <v>0</v>
      </c>
      <c r="BH33" s="158">
        <f t="shared" si="44"/>
        <v>170439</v>
      </c>
      <c r="BI33" s="153">
        <f>BI23+BI32</f>
        <v>170439</v>
      </c>
      <c r="BJ33" s="152">
        <f t="shared" si="295"/>
        <v>0</v>
      </c>
      <c r="BK33" s="154">
        <f>BK23+BK32</f>
        <v>0</v>
      </c>
      <c r="BL33" s="151">
        <f aca="true" t="shared" si="296" ref="BL33:BQ33">BL23+BL32</f>
        <v>92</v>
      </c>
      <c r="BM33" s="152">
        <f t="shared" si="296"/>
        <v>92</v>
      </c>
      <c r="BN33" s="152">
        <f t="shared" si="296"/>
        <v>0</v>
      </c>
      <c r="BO33" s="158">
        <f t="shared" si="45"/>
        <v>92</v>
      </c>
      <c r="BP33" s="153">
        <f>BP23+BP32</f>
        <v>92</v>
      </c>
      <c r="BQ33" s="152">
        <f t="shared" si="296"/>
        <v>0</v>
      </c>
      <c r="BR33" s="154">
        <f>BR23+BR32</f>
        <v>0</v>
      </c>
      <c r="BS33" s="151">
        <f aca="true" t="shared" si="297" ref="BS33:BX33">BS23+BS32</f>
        <v>113055</v>
      </c>
      <c r="BT33" s="152">
        <f t="shared" si="297"/>
        <v>110462</v>
      </c>
      <c r="BU33" s="152">
        <f t="shared" si="297"/>
        <v>0</v>
      </c>
      <c r="BV33" s="158">
        <f t="shared" si="46"/>
        <v>113055</v>
      </c>
      <c r="BW33" s="153">
        <f>BW23+BW32</f>
        <v>93261</v>
      </c>
      <c r="BX33" s="152">
        <f t="shared" si="297"/>
        <v>19794</v>
      </c>
      <c r="BY33" s="154">
        <f aca="true" t="shared" si="298" ref="BY33:CF33">BY23+BY32</f>
        <v>0</v>
      </c>
      <c r="BZ33" s="151">
        <f t="shared" si="298"/>
        <v>196291</v>
      </c>
      <c r="CA33" s="152">
        <f t="shared" si="298"/>
        <v>197071</v>
      </c>
      <c r="CB33" s="152">
        <f t="shared" si="298"/>
        <v>0</v>
      </c>
      <c r="CC33" s="152">
        <f t="shared" si="298"/>
        <v>196291</v>
      </c>
      <c r="CD33" s="152">
        <f t="shared" si="298"/>
        <v>196291</v>
      </c>
      <c r="CE33" s="152">
        <f t="shared" si="298"/>
        <v>0</v>
      </c>
      <c r="CF33" s="157">
        <f t="shared" si="298"/>
        <v>0</v>
      </c>
      <c r="CG33" s="151">
        <f aca="true" t="shared" si="299" ref="CG33:CL33">CG23+CG32</f>
        <v>2887</v>
      </c>
      <c r="CH33" s="152">
        <f t="shared" si="299"/>
        <v>3426</v>
      </c>
      <c r="CI33" s="152">
        <f t="shared" si="299"/>
        <v>0</v>
      </c>
      <c r="CJ33" s="158">
        <f t="shared" si="123"/>
        <v>2887</v>
      </c>
      <c r="CK33" s="153">
        <f>CK23+CK32</f>
        <v>2887</v>
      </c>
      <c r="CL33" s="152">
        <f t="shared" si="299"/>
        <v>0</v>
      </c>
      <c r="CM33" s="154">
        <f aca="true" t="shared" si="300" ref="CM33:CT33">CM23+CM32</f>
        <v>0</v>
      </c>
      <c r="CN33" s="152">
        <f t="shared" si="300"/>
        <v>8659</v>
      </c>
      <c r="CO33" s="152">
        <f t="shared" si="300"/>
        <v>8197</v>
      </c>
      <c r="CP33" s="152">
        <f t="shared" si="300"/>
        <v>0</v>
      </c>
      <c r="CQ33" s="158">
        <f t="shared" si="51"/>
        <v>8659</v>
      </c>
      <c r="CR33" s="153">
        <f>CR23+CR32</f>
        <v>8659</v>
      </c>
      <c r="CS33" s="152">
        <f t="shared" si="300"/>
        <v>0</v>
      </c>
      <c r="CT33" s="154">
        <f t="shared" si="300"/>
        <v>0</v>
      </c>
      <c r="CU33" s="152">
        <f aca="true" t="shared" si="301" ref="CU33:CZ33">CU23+CU32</f>
        <v>8181</v>
      </c>
      <c r="CV33" s="152">
        <f t="shared" si="301"/>
        <v>8087</v>
      </c>
      <c r="CW33" s="152">
        <f t="shared" si="301"/>
        <v>0</v>
      </c>
      <c r="CX33" s="158">
        <f t="shared" si="52"/>
        <v>8181</v>
      </c>
      <c r="CY33" s="153">
        <f>CY23+CY32</f>
        <v>8181</v>
      </c>
      <c r="CZ33" s="152">
        <f t="shared" si="301"/>
        <v>0</v>
      </c>
      <c r="DA33" s="154">
        <f>DA23+DA32</f>
        <v>0</v>
      </c>
      <c r="DB33" s="152">
        <f aca="true" t="shared" si="302" ref="DB33:DG33">DB23+DB32</f>
        <v>7371</v>
      </c>
      <c r="DC33" s="152">
        <f t="shared" si="302"/>
        <v>7991</v>
      </c>
      <c r="DD33" s="152">
        <f t="shared" si="302"/>
        <v>0</v>
      </c>
      <c r="DE33" s="158">
        <f t="shared" si="53"/>
        <v>7371</v>
      </c>
      <c r="DF33" s="153">
        <f>DF23+DF32</f>
        <v>7371</v>
      </c>
      <c r="DG33" s="152">
        <f t="shared" si="302"/>
        <v>0</v>
      </c>
      <c r="DH33" s="154">
        <f aca="true" t="shared" si="303" ref="DH33:DO33">DH23+DH32</f>
        <v>0</v>
      </c>
      <c r="DI33" s="152">
        <f t="shared" si="303"/>
        <v>2373</v>
      </c>
      <c r="DJ33" s="152">
        <f t="shared" si="303"/>
        <v>2366</v>
      </c>
      <c r="DK33" s="152">
        <f t="shared" si="303"/>
        <v>0</v>
      </c>
      <c r="DL33" s="158">
        <f t="shared" si="54"/>
        <v>2373</v>
      </c>
      <c r="DM33" s="153">
        <f>DM23+DM32</f>
        <v>2373</v>
      </c>
      <c r="DN33" s="152">
        <f t="shared" si="303"/>
        <v>0</v>
      </c>
      <c r="DO33" s="154">
        <f t="shared" si="303"/>
        <v>0</v>
      </c>
      <c r="DP33" s="152">
        <f aca="true" t="shared" si="304" ref="DP33:DU33">DP23+DP32</f>
        <v>14073</v>
      </c>
      <c r="DQ33" s="152">
        <f t="shared" si="304"/>
        <v>18088</v>
      </c>
      <c r="DR33" s="152">
        <f t="shared" si="304"/>
        <v>0</v>
      </c>
      <c r="DS33" s="158">
        <f t="shared" si="55"/>
        <v>14073</v>
      </c>
      <c r="DT33" s="153">
        <f>DT23+DT32</f>
        <v>14073</v>
      </c>
      <c r="DU33" s="152">
        <f t="shared" si="304"/>
        <v>0</v>
      </c>
      <c r="DV33" s="154">
        <f>DV23+DV32</f>
        <v>0</v>
      </c>
      <c r="DW33" s="152">
        <f aca="true" t="shared" si="305" ref="DW33:EB33">DW23+DW32</f>
        <v>10691</v>
      </c>
      <c r="DX33" s="152">
        <f t="shared" si="305"/>
        <v>8946</v>
      </c>
      <c r="DY33" s="152">
        <f t="shared" si="305"/>
        <v>0</v>
      </c>
      <c r="DZ33" s="158">
        <f t="shared" si="56"/>
        <v>10691</v>
      </c>
      <c r="EA33" s="153">
        <f>EA23+EA32</f>
        <v>10691</v>
      </c>
      <c r="EB33" s="152">
        <f t="shared" si="305"/>
        <v>0</v>
      </c>
      <c r="EC33" s="154">
        <f>EC23+EC32</f>
        <v>0</v>
      </c>
      <c r="ED33" s="152">
        <f aca="true" t="shared" si="306" ref="ED33:EI33">ED23+ED32</f>
        <v>11000</v>
      </c>
      <c r="EE33" s="152">
        <f t="shared" si="306"/>
        <v>12236</v>
      </c>
      <c r="EF33" s="152">
        <f t="shared" si="306"/>
        <v>0</v>
      </c>
      <c r="EG33" s="158">
        <f t="shared" si="57"/>
        <v>11000</v>
      </c>
      <c r="EH33" s="153">
        <f>EH23+EH32</f>
        <v>11000</v>
      </c>
      <c r="EI33" s="152">
        <f t="shared" si="306"/>
        <v>0</v>
      </c>
      <c r="EJ33" s="154">
        <f>EJ23+EJ32</f>
        <v>0</v>
      </c>
      <c r="EK33" s="152">
        <f>EK23+EN32</f>
        <v>8574</v>
      </c>
      <c r="EL33" s="152">
        <f>EL23+EO32</f>
        <v>7210</v>
      </c>
      <c r="EM33" s="152">
        <f>EM23+EM32</f>
        <v>0</v>
      </c>
      <c r="EN33" s="159">
        <f t="shared" si="17"/>
        <v>8574</v>
      </c>
      <c r="EO33" s="153">
        <f>EO23+EO32</f>
        <v>8574</v>
      </c>
      <c r="EP33" s="152">
        <f>EP23+EP32</f>
        <v>0</v>
      </c>
      <c r="EQ33" s="154">
        <f>EQ23+EQ32</f>
        <v>0</v>
      </c>
      <c r="ER33" s="152">
        <f aca="true" t="shared" si="307" ref="ER33:EW33">ER23+ER32</f>
        <v>9589</v>
      </c>
      <c r="ES33" s="152">
        <f t="shared" si="307"/>
        <v>10302</v>
      </c>
      <c r="ET33" s="152">
        <f t="shared" si="307"/>
        <v>0</v>
      </c>
      <c r="EU33" s="158">
        <f t="shared" si="58"/>
        <v>9589</v>
      </c>
      <c r="EV33" s="153">
        <f>EV23+EV32</f>
        <v>9589</v>
      </c>
      <c r="EW33" s="152">
        <f t="shared" si="307"/>
        <v>0</v>
      </c>
      <c r="EX33" s="154">
        <f>EX23+EX32</f>
        <v>0</v>
      </c>
      <c r="EY33" s="152">
        <f aca="true" t="shared" si="308" ref="EY33:FD33">EY23+EY32</f>
        <v>5509</v>
      </c>
      <c r="EZ33" s="152">
        <f t="shared" si="308"/>
        <v>5486</v>
      </c>
      <c r="FA33" s="152">
        <f t="shared" si="308"/>
        <v>0</v>
      </c>
      <c r="FB33" s="158">
        <f t="shared" si="59"/>
        <v>5509</v>
      </c>
      <c r="FC33" s="153">
        <f>FC23+FC32</f>
        <v>5509</v>
      </c>
      <c r="FD33" s="152">
        <f t="shared" si="308"/>
        <v>0</v>
      </c>
      <c r="FE33" s="154">
        <f>FE23+FE32</f>
        <v>0</v>
      </c>
      <c r="FF33" s="152">
        <f aca="true" t="shared" si="309" ref="FF33:FK33">FF23+FF32</f>
        <v>8153</v>
      </c>
      <c r="FG33" s="152">
        <f t="shared" si="309"/>
        <v>7876</v>
      </c>
      <c r="FH33" s="152">
        <f t="shared" si="309"/>
        <v>0</v>
      </c>
      <c r="FI33" s="158">
        <f t="shared" si="60"/>
        <v>8153</v>
      </c>
      <c r="FJ33" s="153">
        <f>FJ23+FJ32</f>
        <v>8153</v>
      </c>
      <c r="FK33" s="152">
        <f t="shared" si="309"/>
        <v>0</v>
      </c>
      <c r="FL33" s="154">
        <f>FL23+FL32</f>
        <v>0</v>
      </c>
      <c r="FM33" s="152">
        <f aca="true" t="shared" si="310" ref="FM33:FR33">FM23+FM32</f>
        <v>3985</v>
      </c>
      <c r="FN33" s="152">
        <f t="shared" si="310"/>
        <v>4094</v>
      </c>
      <c r="FO33" s="152">
        <f t="shared" si="310"/>
        <v>0</v>
      </c>
      <c r="FP33" s="159">
        <f t="shared" si="22"/>
        <v>3985</v>
      </c>
      <c r="FQ33" s="153">
        <f>FQ23+FQ32</f>
        <v>3985</v>
      </c>
      <c r="FR33" s="152">
        <f t="shared" si="310"/>
        <v>0</v>
      </c>
      <c r="FS33" s="154">
        <f>FS23+FS32</f>
        <v>0</v>
      </c>
      <c r="FT33" s="152">
        <f aca="true" t="shared" si="311" ref="FT33:FY33">FT23+FT32</f>
        <v>8412</v>
      </c>
      <c r="FU33" s="152">
        <f t="shared" si="311"/>
        <v>7898</v>
      </c>
      <c r="FV33" s="152">
        <f t="shared" si="311"/>
        <v>0</v>
      </c>
      <c r="FW33" s="158">
        <f t="shared" si="61"/>
        <v>8412</v>
      </c>
      <c r="FX33" s="153">
        <f>FX23+FX32</f>
        <v>8412</v>
      </c>
      <c r="FY33" s="152">
        <f t="shared" si="311"/>
        <v>0</v>
      </c>
      <c r="FZ33" s="154">
        <f>FZ23+FZ32</f>
        <v>0</v>
      </c>
      <c r="GA33" s="152">
        <f aca="true" t="shared" si="312" ref="GA33:GF33">GA23+GA32</f>
        <v>12146</v>
      </c>
      <c r="GB33" s="152">
        <f t="shared" si="312"/>
        <v>13491</v>
      </c>
      <c r="GC33" s="152">
        <f t="shared" si="312"/>
        <v>0</v>
      </c>
      <c r="GD33" s="158">
        <f t="shared" si="62"/>
        <v>12146</v>
      </c>
      <c r="GE33" s="153">
        <f>GE23+GE32</f>
        <v>12146</v>
      </c>
      <c r="GF33" s="152">
        <f t="shared" si="312"/>
        <v>0</v>
      </c>
      <c r="GG33" s="154">
        <f>GG23+GG32</f>
        <v>0</v>
      </c>
      <c r="GH33" s="152">
        <f aca="true" t="shared" si="313" ref="GH33:GM33">GH23+GH32</f>
        <v>5385</v>
      </c>
      <c r="GI33" s="152">
        <f t="shared" si="313"/>
        <v>5101</v>
      </c>
      <c r="GJ33" s="152">
        <f t="shared" si="313"/>
        <v>0</v>
      </c>
      <c r="GK33" s="158">
        <f t="shared" si="63"/>
        <v>5385</v>
      </c>
      <c r="GL33" s="153">
        <f>GL23+GL32</f>
        <v>5385</v>
      </c>
      <c r="GM33" s="152">
        <f t="shared" si="313"/>
        <v>0</v>
      </c>
      <c r="GN33" s="154">
        <f>GN23+GN32</f>
        <v>0</v>
      </c>
      <c r="GO33" s="152">
        <f aca="true" t="shared" si="314" ref="GO33:GT33">GO23+GO32</f>
        <v>9195</v>
      </c>
      <c r="GP33" s="152">
        <f t="shared" si="314"/>
        <v>8258</v>
      </c>
      <c r="GQ33" s="152">
        <f t="shared" si="314"/>
        <v>0</v>
      </c>
      <c r="GR33" s="158">
        <f t="shared" si="64"/>
        <v>9195</v>
      </c>
      <c r="GS33" s="153">
        <f>GS23+GS32</f>
        <v>9195</v>
      </c>
      <c r="GT33" s="152">
        <f t="shared" si="314"/>
        <v>0</v>
      </c>
      <c r="GU33" s="154">
        <f>GU23+GU32</f>
        <v>0</v>
      </c>
      <c r="GV33" s="152">
        <f aca="true" t="shared" si="315" ref="GV33:HA33">GV23+GV32</f>
        <v>3326</v>
      </c>
      <c r="GW33" s="152">
        <f t="shared" si="315"/>
        <v>5326</v>
      </c>
      <c r="GX33" s="152">
        <f t="shared" si="315"/>
        <v>0</v>
      </c>
      <c r="GY33" s="158">
        <f t="shared" si="65"/>
        <v>3326</v>
      </c>
      <c r="GZ33" s="153">
        <f>GZ23+GZ32</f>
        <v>3326</v>
      </c>
      <c r="HA33" s="152">
        <f t="shared" si="315"/>
        <v>0</v>
      </c>
      <c r="HB33" s="154">
        <f>HB23+HB32</f>
        <v>0</v>
      </c>
      <c r="HC33" s="152">
        <f aca="true" t="shared" si="316" ref="HC33:HH33">HC23+HC32</f>
        <v>5979</v>
      </c>
      <c r="HD33" s="152">
        <f t="shared" si="316"/>
        <v>5934</v>
      </c>
      <c r="HE33" s="152">
        <f t="shared" si="316"/>
        <v>0</v>
      </c>
      <c r="HF33" s="158">
        <f t="shared" si="66"/>
        <v>5979</v>
      </c>
      <c r="HG33" s="153">
        <f>HG23+HG32</f>
        <v>5979</v>
      </c>
      <c r="HH33" s="152">
        <f t="shared" si="316"/>
        <v>0</v>
      </c>
      <c r="HI33" s="154">
        <f aca="true" t="shared" si="317" ref="HI33:HP33">HI23+HI32</f>
        <v>0</v>
      </c>
      <c r="HJ33" s="152">
        <f t="shared" si="317"/>
        <v>5645</v>
      </c>
      <c r="HK33" s="152">
        <f t="shared" si="317"/>
        <v>4171</v>
      </c>
      <c r="HL33" s="152">
        <f t="shared" si="317"/>
        <v>0</v>
      </c>
      <c r="HM33" s="158">
        <f t="shared" si="67"/>
        <v>5645</v>
      </c>
      <c r="HN33" s="153">
        <f>HN23+HN32</f>
        <v>5645</v>
      </c>
      <c r="HO33" s="152">
        <f t="shared" si="317"/>
        <v>0</v>
      </c>
      <c r="HP33" s="154">
        <f t="shared" si="317"/>
        <v>0</v>
      </c>
      <c r="HQ33" s="152">
        <f aca="true" t="shared" si="318" ref="HQ33:HV33">HQ23+HQ32</f>
        <v>16691</v>
      </c>
      <c r="HR33" s="152">
        <f t="shared" si="318"/>
        <v>16137</v>
      </c>
      <c r="HS33" s="152">
        <f t="shared" si="318"/>
        <v>0</v>
      </c>
      <c r="HT33" s="158">
        <f t="shared" si="68"/>
        <v>16691</v>
      </c>
      <c r="HU33" s="153">
        <f>HU23+HU32</f>
        <v>16691</v>
      </c>
      <c r="HV33" s="152">
        <f t="shared" si="318"/>
        <v>0</v>
      </c>
      <c r="HW33" s="154">
        <f>HW23+HW32</f>
        <v>0</v>
      </c>
      <c r="HX33" s="152">
        <f aca="true" t="shared" si="319" ref="HX33:IC33">HX23+HX32</f>
        <v>6489</v>
      </c>
      <c r="HY33" s="152">
        <f t="shared" si="319"/>
        <v>5429</v>
      </c>
      <c r="HZ33" s="152">
        <f t="shared" si="319"/>
        <v>0</v>
      </c>
      <c r="IA33" s="158">
        <f t="shared" si="69"/>
        <v>6489</v>
      </c>
      <c r="IB33" s="153">
        <f>IB23+IB32</f>
        <v>6489</v>
      </c>
      <c r="IC33" s="152">
        <f t="shared" si="319"/>
        <v>0</v>
      </c>
      <c r="ID33" s="154">
        <f>ID23+ID32</f>
        <v>0</v>
      </c>
      <c r="IE33" s="152">
        <f aca="true" t="shared" si="320" ref="IE33:IJ33">IE23+IE32</f>
        <v>8099</v>
      </c>
      <c r="IF33" s="152">
        <f t="shared" si="320"/>
        <v>6983</v>
      </c>
      <c r="IG33" s="152">
        <f t="shared" si="320"/>
        <v>0</v>
      </c>
      <c r="IH33" s="158">
        <f t="shared" si="70"/>
        <v>8099</v>
      </c>
      <c r="II33" s="153">
        <f>II23+II32</f>
        <v>8099</v>
      </c>
      <c r="IJ33" s="152">
        <f t="shared" si="320"/>
        <v>0</v>
      </c>
      <c r="IK33" s="154">
        <f>IK23+IK32</f>
        <v>0</v>
      </c>
      <c r="IL33" s="152">
        <f aca="true" t="shared" si="321" ref="IL33:IQ33">IL23+IL32</f>
        <v>13879</v>
      </c>
      <c r="IM33" s="152">
        <f t="shared" si="321"/>
        <v>14038</v>
      </c>
      <c r="IN33" s="152">
        <f t="shared" si="321"/>
        <v>0</v>
      </c>
      <c r="IO33" s="158">
        <f t="shared" si="71"/>
        <v>13879</v>
      </c>
      <c r="IP33" s="153">
        <f>IP23+IP32</f>
        <v>13879</v>
      </c>
      <c r="IQ33" s="152">
        <f t="shared" si="321"/>
        <v>0</v>
      </c>
      <c r="IR33" s="154">
        <f>IR23+IR32</f>
        <v>0</v>
      </c>
      <c r="IS33" s="41"/>
    </row>
    <row r="34" spans="1:253" s="96" customFormat="1" ht="21" customHeight="1">
      <c r="A34" s="73" t="s">
        <v>133</v>
      </c>
      <c r="B34" s="16" t="s">
        <v>21</v>
      </c>
      <c r="C34" s="67"/>
      <c r="D34" s="30">
        <f t="shared" si="72"/>
        <v>0</v>
      </c>
      <c r="E34" s="18"/>
      <c r="F34" s="18">
        <f t="shared" si="34"/>
        <v>0</v>
      </c>
      <c r="G34" s="18">
        <f t="shared" si="35"/>
        <v>0</v>
      </c>
      <c r="H34" s="18"/>
      <c r="I34" s="18"/>
      <c r="J34" s="18"/>
      <c r="K34" s="18"/>
      <c r="L34" s="19"/>
      <c r="M34" s="162"/>
      <c r="N34" s="18"/>
      <c r="O34" s="169"/>
      <c r="P34" s="18"/>
      <c r="Q34" s="18"/>
      <c r="R34" s="18">
        <f t="shared" si="38"/>
        <v>0</v>
      </c>
      <c r="S34" s="48"/>
      <c r="T34" s="18"/>
      <c r="U34" s="24"/>
      <c r="V34" s="17"/>
      <c r="W34" s="18"/>
      <c r="X34" s="18"/>
      <c r="Y34" s="18">
        <f t="shared" si="39"/>
        <v>0</v>
      </c>
      <c r="Z34" s="47">
        <f t="shared" si="115"/>
        <v>0</v>
      </c>
      <c r="AA34" s="18"/>
      <c r="AB34" s="24"/>
      <c r="AC34" s="17"/>
      <c r="AD34" s="18"/>
      <c r="AE34" s="18"/>
      <c r="AF34" s="18"/>
      <c r="AG34" s="48"/>
      <c r="AH34" s="18"/>
      <c r="AI34" s="24"/>
      <c r="AJ34" s="17"/>
      <c r="AK34" s="18"/>
      <c r="AL34" s="18"/>
      <c r="AM34" s="18"/>
      <c r="AN34" s="48"/>
      <c r="AO34" s="18"/>
      <c r="AP34" s="24"/>
      <c r="AQ34" s="17"/>
      <c r="AR34" s="18"/>
      <c r="AS34" s="18"/>
      <c r="AT34" s="18">
        <f t="shared" si="40"/>
        <v>0</v>
      </c>
      <c r="AU34" s="48"/>
      <c r="AV34" s="18"/>
      <c r="AW34" s="24"/>
      <c r="AX34" s="43"/>
      <c r="AY34" s="18"/>
      <c r="AZ34" s="18"/>
      <c r="BA34" s="18"/>
      <c r="BB34" s="18"/>
      <c r="BC34" s="18"/>
      <c r="BD34" s="24"/>
      <c r="BE34" s="17"/>
      <c r="BF34" s="18"/>
      <c r="BG34" s="18"/>
      <c r="BH34" s="18">
        <f t="shared" si="44"/>
        <v>0</v>
      </c>
      <c r="BI34" s="48"/>
      <c r="BJ34" s="18"/>
      <c r="BK34" s="24"/>
      <c r="BL34" s="17"/>
      <c r="BM34" s="18"/>
      <c r="BN34" s="18"/>
      <c r="BO34" s="18">
        <f t="shared" si="45"/>
        <v>0</v>
      </c>
      <c r="BP34" s="48"/>
      <c r="BQ34" s="18"/>
      <c r="BR34" s="24"/>
      <c r="BS34" s="17"/>
      <c r="BT34" s="18"/>
      <c r="BU34" s="18"/>
      <c r="BV34" s="18">
        <f t="shared" si="46"/>
        <v>0</v>
      </c>
      <c r="BW34" s="48"/>
      <c r="BX34" s="18"/>
      <c r="BY34" s="24"/>
      <c r="BZ34" s="17"/>
      <c r="CA34" s="18"/>
      <c r="CB34" s="18"/>
      <c r="CC34" s="18"/>
      <c r="CD34" s="18"/>
      <c r="CE34" s="18"/>
      <c r="CF34" s="19"/>
      <c r="CG34" s="17"/>
      <c r="CH34" s="18"/>
      <c r="CI34" s="18"/>
      <c r="CJ34" s="4">
        <f t="shared" si="123"/>
        <v>0</v>
      </c>
      <c r="CK34" s="48"/>
      <c r="CL34" s="18"/>
      <c r="CM34" s="24"/>
      <c r="CN34" s="18"/>
      <c r="CO34" s="18"/>
      <c r="CP34" s="18"/>
      <c r="CQ34" s="18">
        <f t="shared" si="51"/>
        <v>0</v>
      </c>
      <c r="CR34" s="48"/>
      <c r="CS34" s="18"/>
      <c r="CT34" s="24"/>
      <c r="CU34" s="18"/>
      <c r="CV34" s="18"/>
      <c r="CW34" s="18"/>
      <c r="CX34" s="18">
        <f t="shared" si="52"/>
        <v>0</v>
      </c>
      <c r="CY34" s="48"/>
      <c r="CZ34" s="18"/>
      <c r="DA34" s="24"/>
      <c r="DB34" s="18"/>
      <c r="DC34" s="18"/>
      <c r="DD34" s="18"/>
      <c r="DE34" s="18">
        <f t="shared" si="53"/>
        <v>0</v>
      </c>
      <c r="DF34" s="48"/>
      <c r="DG34" s="18"/>
      <c r="DH34" s="24"/>
      <c r="DI34" s="18"/>
      <c r="DJ34" s="18"/>
      <c r="DK34" s="18"/>
      <c r="DL34" s="18">
        <f t="shared" si="54"/>
        <v>0</v>
      </c>
      <c r="DM34" s="48"/>
      <c r="DN34" s="18"/>
      <c r="DO34" s="24"/>
      <c r="DP34" s="18"/>
      <c r="DQ34" s="18"/>
      <c r="DR34" s="18"/>
      <c r="DS34" s="18">
        <f t="shared" si="55"/>
        <v>0</v>
      </c>
      <c r="DT34" s="48"/>
      <c r="DU34" s="18"/>
      <c r="DV34" s="24"/>
      <c r="DW34" s="18"/>
      <c r="DX34" s="18"/>
      <c r="DY34" s="18"/>
      <c r="DZ34" s="18">
        <f t="shared" si="56"/>
        <v>0</v>
      </c>
      <c r="EA34" s="48"/>
      <c r="EB34" s="18"/>
      <c r="EC34" s="24"/>
      <c r="ED34" s="18"/>
      <c r="EE34" s="18"/>
      <c r="EF34" s="18"/>
      <c r="EG34" s="18">
        <f t="shared" si="57"/>
        <v>0</v>
      </c>
      <c r="EH34" s="48"/>
      <c r="EI34" s="18"/>
      <c r="EJ34" s="24"/>
      <c r="EK34" s="18"/>
      <c r="EL34" s="18"/>
      <c r="EM34" s="18"/>
      <c r="EN34" s="26">
        <f t="shared" si="17"/>
        <v>0</v>
      </c>
      <c r="EO34" s="48"/>
      <c r="EP34" s="18"/>
      <c r="EQ34" s="24"/>
      <c r="ER34" s="18"/>
      <c r="ES34" s="18"/>
      <c r="ET34" s="18"/>
      <c r="EU34" s="18">
        <f t="shared" si="58"/>
        <v>0</v>
      </c>
      <c r="EV34" s="48"/>
      <c r="EW34" s="18"/>
      <c r="EX34" s="24"/>
      <c r="EY34" s="18"/>
      <c r="EZ34" s="18"/>
      <c r="FA34" s="18"/>
      <c r="FB34" s="18">
        <f t="shared" si="59"/>
        <v>0</v>
      </c>
      <c r="FC34" s="48"/>
      <c r="FD34" s="18"/>
      <c r="FE34" s="24"/>
      <c r="FF34" s="18"/>
      <c r="FG34" s="18"/>
      <c r="FH34" s="18"/>
      <c r="FI34" s="18">
        <f t="shared" si="60"/>
        <v>0</v>
      </c>
      <c r="FJ34" s="48"/>
      <c r="FK34" s="18"/>
      <c r="FL34" s="24"/>
      <c r="FM34" s="18"/>
      <c r="FN34" s="18"/>
      <c r="FO34" s="18"/>
      <c r="FP34" s="26">
        <f t="shared" si="22"/>
        <v>0</v>
      </c>
      <c r="FQ34" s="48"/>
      <c r="FR34" s="18"/>
      <c r="FS34" s="24"/>
      <c r="FT34" s="18"/>
      <c r="FU34" s="18"/>
      <c r="FV34" s="18"/>
      <c r="FW34" s="18">
        <f t="shared" si="61"/>
        <v>0</v>
      </c>
      <c r="FX34" s="48"/>
      <c r="FY34" s="18"/>
      <c r="FZ34" s="24"/>
      <c r="GA34" s="18"/>
      <c r="GB34" s="18"/>
      <c r="GC34" s="18"/>
      <c r="GD34" s="18">
        <f t="shared" si="62"/>
        <v>0</v>
      </c>
      <c r="GE34" s="48"/>
      <c r="GF34" s="18"/>
      <c r="GG34" s="24"/>
      <c r="GH34" s="18"/>
      <c r="GI34" s="18"/>
      <c r="GJ34" s="18"/>
      <c r="GK34" s="18">
        <f t="shared" si="63"/>
        <v>0</v>
      </c>
      <c r="GL34" s="48"/>
      <c r="GM34" s="18"/>
      <c r="GN34" s="24"/>
      <c r="GO34" s="18"/>
      <c r="GP34" s="18"/>
      <c r="GQ34" s="18"/>
      <c r="GR34" s="18">
        <f t="shared" si="64"/>
        <v>0</v>
      </c>
      <c r="GS34" s="48"/>
      <c r="GT34" s="18"/>
      <c r="GU34" s="24"/>
      <c r="GV34" s="18"/>
      <c r="GW34" s="18"/>
      <c r="GX34" s="18"/>
      <c r="GY34" s="18">
        <f t="shared" si="65"/>
        <v>0</v>
      </c>
      <c r="GZ34" s="48"/>
      <c r="HA34" s="18"/>
      <c r="HB34" s="24"/>
      <c r="HC34" s="18"/>
      <c r="HD34" s="18"/>
      <c r="HE34" s="18"/>
      <c r="HF34" s="18">
        <f t="shared" si="66"/>
        <v>0</v>
      </c>
      <c r="HG34" s="48"/>
      <c r="HH34" s="18"/>
      <c r="HI34" s="24"/>
      <c r="HJ34" s="18"/>
      <c r="HK34" s="18"/>
      <c r="HL34" s="18"/>
      <c r="HM34" s="18">
        <f t="shared" si="67"/>
        <v>0</v>
      </c>
      <c r="HN34" s="48"/>
      <c r="HO34" s="18"/>
      <c r="HP34" s="24"/>
      <c r="HQ34" s="18"/>
      <c r="HR34" s="18"/>
      <c r="HS34" s="18"/>
      <c r="HT34" s="18">
        <f t="shared" si="68"/>
        <v>0</v>
      </c>
      <c r="HU34" s="48"/>
      <c r="HV34" s="18"/>
      <c r="HW34" s="24"/>
      <c r="HX34" s="18"/>
      <c r="HY34" s="18"/>
      <c r="HZ34" s="18"/>
      <c r="IA34" s="18">
        <f t="shared" si="69"/>
        <v>0</v>
      </c>
      <c r="IB34" s="48"/>
      <c r="IC34" s="18"/>
      <c r="ID34" s="24"/>
      <c r="IE34" s="18"/>
      <c r="IF34" s="18"/>
      <c r="IG34" s="18"/>
      <c r="IH34" s="18">
        <f t="shared" si="70"/>
        <v>0</v>
      </c>
      <c r="II34" s="48"/>
      <c r="IJ34" s="18"/>
      <c r="IK34" s="24"/>
      <c r="IL34" s="18"/>
      <c r="IM34" s="18"/>
      <c r="IN34" s="18"/>
      <c r="IO34" s="18">
        <f t="shared" si="71"/>
        <v>0</v>
      </c>
      <c r="IP34" s="48"/>
      <c r="IQ34" s="18"/>
      <c r="IR34" s="24"/>
      <c r="IS34" s="36"/>
    </row>
    <row r="35" spans="1:253" s="97" customFormat="1" ht="9.75" customHeight="1">
      <c r="A35" s="74"/>
      <c r="B35" s="103" t="s">
        <v>134</v>
      </c>
      <c r="C35" s="64" t="s">
        <v>78</v>
      </c>
      <c r="D35" s="29">
        <f t="shared" si="72"/>
        <v>2000000</v>
      </c>
      <c r="E35" s="2">
        <f>SUM(P35,W35,AD35,AK35,AR35,BF35,BM35,BT35,CH35,CO35,CV35,DC35,DJ35,DQ35,DX35,EE35)+SUM(EL35,ES35,EZ35,FG35,FN35,FU35,GB35,GI35,GP35,GW35,HD35,HK35,HR35,HY35,IF35,IM35)</f>
        <v>1000000</v>
      </c>
      <c r="F35" s="210">
        <f t="shared" si="34"/>
        <v>0</v>
      </c>
      <c r="G35" s="210">
        <f t="shared" si="35"/>
        <v>2000000</v>
      </c>
      <c r="H35" s="2">
        <f aca="true" t="shared" si="322" ref="H35:I39">SUM(Q35,X35,AE35,AL35,AS35,BG35,BN35,BU35,CI35,CP35,CW35,DD35,DK35,DR35,DY35,EF35)+SUM(EM35,ET35,FA35,FH35,FO35,FV35,GC35,GJ35,GQ35,GX35,HE35,HL35,HS35,HZ35,IG35,IN35)</f>
        <v>0</v>
      </c>
      <c r="I35" s="2">
        <f t="shared" si="322"/>
        <v>2000000</v>
      </c>
      <c r="J35" s="2">
        <f aca="true" t="shared" si="323" ref="J35:K39">SUM(S35,Z35,AG35,AN35,AU35,BI35,BP35,BW35,CK35,CR35,CY35,DF35,DM35,DT35,EA35,EH35)+SUM(EO35,EV35,FC35,FJ35,FQ35,FX35,GE35,GL35,GS35,GZ35,HG35,HN35,HU35,IB35,II35,IP35)</f>
        <v>0</v>
      </c>
      <c r="K35" s="2">
        <f t="shared" si="323"/>
        <v>2000000</v>
      </c>
      <c r="L35" s="10">
        <f>SUM(U35,AB35,AI35,AP35,AW35,BK35,BR35,BY35,CM35,CT35,DA35,DH35,DO35,DV35,EC35,EJ35)+SUM(EQ35,EX35,FE35,FL35,FS35,FZ35,GG35,GN35,GU35,HB35,HI35,HP35,HW35,ID35,IK35,IR35)</f>
        <v>0</v>
      </c>
      <c r="M35" s="163">
        <v>2000000</v>
      </c>
      <c r="N35" s="2"/>
      <c r="O35" s="170">
        <v>2000000</v>
      </c>
      <c r="P35" s="2">
        <v>1000000</v>
      </c>
      <c r="Q35" s="2"/>
      <c r="R35" s="18">
        <f t="shared" si="38"/>
        <v>2000000</v>
      </c>
      <c r="S35" s="49">
        <f>R35-T35-U35</f>
        <v>0</v>
      </c>
      <c r="T35" s="2">
        <v>2000000</v>
      </c>
      <c r="U35" s="21"/>
      <c r="V35" s="9"/>
      <c r="W35" s="2"/>
      <c r="X35" s="2"/>
      <c r="Y35" s="18">
        <f t="shared" si="39"/>
        <v>0</v>
      </c>
      <c r="Z35" s="47">
        <f t="shared" si="115"/>
        <v>0</v>
      </c>
      <c r="AA35" s="2"/>
      <c r="AB35" s="21"/>
      <c r="AC35" s="9"/>
      <c r="AD35" s="2"/>
      <c r="AE35" s="2"/>
      <c r="AF35" s="2">
        <f>AD35+AE35</f>
        <v>0</v>
      </c>
      <c r="AG35" s="49">
        <f>AF35-AH35-AI35</f>
        <v>0</v>
      </c>
      <c r="AH35" s="2"/>
      <c r="AI35" s="21"/>
      <c r="AJ35" s="9"/>
      <c r="AK35" s="2"/>
      <c r="AL35" s="2"/>
      <c r="AM35" s="2"/>
      <c r="AN35" s="49"/>
      <c r="AO35" s="2"/>
      <c r="AP35" s="21"/>
      <c r="AQ35" s="9"/>
      <c r="AR35" s="2"/>
      <c r="AS35" s="2"/>
      <c r="AT35" s="18">
        <f t="shared" si="40"/>
        <v>0</v>
      </c>
      <c r="AU35" s="49">
        <f>AT35-AV35-AW35</f>
        <v>0</v>
      </c>
      <c r="AV35" s="2"/>
      <c r="AW35" s="21"/>
      <c r="AX35" s="29">
        <f aca="true" t="shared" si="324" ref="AX35:AX40">SUM(BL35,BS35,BE35)</f>
        <v>0</v>
      </c>
      <c r="AY35" s="2">
        <f aca="true" t="shared" si="325" ref="AY35:AY40">SUM(BM35,BT35,BF35)</f>
        <v>0</v>
      </c>
      <c r="AZ35" s="2">
        <f aca="true" t="shared" si="326" ref="AZ35:AZ40">SUM(BN35,BU35,BG35)</f>
        <v>0</v>
      </c>
      <c r="BA35" s="2">
        <f aca="true" t="shared" si="327" ref="BA35:BA40">SUM(BO35,BV35,BH35)</f>
        <v>0</v>
      </c>
      <c r="BB35" s="2">
        <f aca="true" t="shared" si="328" ref="BB35:BB40">SUM(BP35,BW35,BI35)</f>
        <v>0</v>
      </c>
      <c r="BC35" s="2">
        <f aca="true" t="shared" si="329" ref="BC35:BC40">SUM(BQ35,BX35,BJ35)</f>
        <v>0</v>
      </c>
      <c r="BD35" s="21">
        <f aca="true" t="shared" si="330" ref="BD35:BD40">SUM(BR35,BY35,BK35)</f>
        <v>0</v>
      </c>
      <c r="BE35" s="9"/>
      <c r="BF35" s="2"/>
      <c r="BG35" s="2"/>
      <c r="BH35" s="18">
        <f t="shared" si="44"/>
        <v>0</v>
      </c>
      <c r="BI35" s="49">
        <f>BH35-BJ35-BK35</f>
        <v>0</v>
      </c>
      <c r="BJ35" s="2"/>
      <c r="BK35" s="21"/>
      <c r="BL35" s="9"/>
      <c r="BM35" s="2"/>
      <c r="BN35" s="2"/>
      <c r="BO35" s="18">
        <f t="shared" si="45"/>
        <v>0</v>
      </c>
      <c r="BP35" s="49">
        <f>BO35-BQ35-BR35</f>
        <v>0</v>
      </c>
      <c r="BQ35" s="2"/>
      <c r="BR35" s="21"/>
      <c r="BS35" s="9"/>
      <c r="BT35" s="2"/>
      <c r="BU35" s="2"/>
      <c r="BV35" s="18">
        <f t="shared" si="46"/>
        <v>0</v>
      </c>
      <c r="BW35" s="49">
        <f>BV35-BX35-BY35</f>
        <v>0</v>
      </c>
      <c r="BX35" s="2"/>
      <c r="BY35" s="21"/>
      <c r="BZ35" s="29">
        <f aca="true" t="shared" si="331" ref="BZ35:CA40">SUM(CG35,CN35,CU35,DB35,DI35,DP35,DW35,ED35,EK35,ER35,EY35,FF35,FM35,FT35,GA35,GH35,GO35,GV35,HC35,HJ35,HQ35,HX35,IE35,IL35)</f>
        <v>0</v>
      </c>
      <c r="CA35" s="2">
        <f t="shared" si="331"/>
        <v>0</v>
      </c>
      <c r="CB35" s="2">
        <f aca="true" t="shared" si="332" ref="CB35:CB40">SUM(CI35,CP35,CW35,DD35,DK35,DR35,DY35,EF35,EM35,ET35,FA35,FH35,FO35,FV35,GC35,GJ35,GQ35,GX35,HE35,HL35,HS35,HZ35,IG35,IN35)</f>
        <v>0</v>
      </c>
      <c r="CC35" s="2">
        <f aca="true" t="shared" si="333" ref="CC35:CC40">SUM(CJ35,CQ35,CX35,DE35,DL35,DS35,DZ35,EG35,EN35,EU35,FB35,FI35,FP35,FW35,GD35,GK35,GR35,GY35,HF35,HM35,HT35,IA35,IH35,IO35)</f>
        <v>0</v>
      </c>
      <c r="CD35" s="2">
        <f aca="true" t="shared" si="334" ref="CD35:CD40">SUM(CK35,CR35,CY35,DF35,DM35,DT35,EA35,EH35,EO35,EV35,FC35,FJ35,FQ35,FX35,GE35,GL35,GS35,GZ35,HG35,HN35,HU35,IB35,II35,IP35)</f>
        <v>0</v>
      </c>
      <c r="CE35" s="2">
        <f aca="true" t="shared" si="335" ref="CE35:CE40">SUM(CL35,CS35,CZ35,DG35,DN35,DU35,EB35,EI35,EP35,EW35,FD35,FK35,FR35,FY35,GF35,GM35,GT35,HA35,HH35,HO35,HV35,IC35,IJ35,IQ35)</f>
        <v>0</v>
      </c>
      <c r="CF35" s="21">
        <f aca="true" t="shared" si="336" ref="CF35:CF40">SUM(CM35,CT35,DA35,DH35,DO35,DV35,EC35,EJ35,EQ35,EX35,FE35,FL35,FS35,FZ35,GG35,GN35,GU35,HB35,HI35,HP35,HW35,ID35,IK35,IR35)</f>
        <v>0</v>
      </c>
      <c r="CG35" s="9"/>
      <c r="CH35" s="2"/>
      <c r="CI35" s="2"/>
      <c r="CJ35" s="4">
        <f t="shared" si="123"/>
        <v>0</v>
      </c>
      <c r="CK35" s="49">
        <f>CJ35-CL35-CM35</f>
        <v>0</v>
      </c>
      <c r="CL35" s="2"/>
      <c r="CM35" s="21"/>
      <c r="CN35" s="2"/>
      <c r="CO35" s="2"/>
      <c r="CP35" s="2"/>
      <c r="CQ35" s="18">
        <f t="shared" si="51"/>
        <v>0</v>
      </c>
      <c r="CR35" s="49">
        <f>CQ35-CS35-CT35</f>
        <v>0</v>
      </c>
      <c r="CS35" s="2"/>
      <c r="CT35" s="21"/>
      <c r="CU35" s="2"/>
      <c r="CV35" s="2"/>
      <c r="CW35" s="2"/>
      <c r="CX35" s="18">
        <f t="shared" si="52"/>
        <v>0</v>
      </c>
      <c r="CY35" s="49">
        <f>CX35-CZ35-DA35</f>
        <v>0</v>
      </c>
      <c r="CZ35" s="2"/>
      <c r="DA35" s="21"/>
      <c r="DB35" s="2"/>
      <c r="DC35" s="2"/>
      <c r="DD35" s="2"/>
      <c r="DE35" s="18">
        <f t="shared" si="53"/>
        <v>0</v>
      </c>
      <c r="DF35" s="49">
        <f>DE35-DG35-DH35</f>
        <v>0</v>
      </c>
      <c r="DG35" s="2"/>
      <c r="DH35" s="21"/>
      <c r="DI35" s="2"/>
      <c r="DJ35" s="2"/>
      <c r="DK35" s="2"/>
      <c r="DL35" s="18">
        <f t="shared" si="54"/>
        <v>0</v>
      </c>
      <c r="DM35" s="49">
        <f>DL35-DN35-DO35</f>
        <v>0</v>
      </c>
      <c r="DN35" s="2"/>
      <c r="DO35" s="21"/>
      <c r="DP35" s="2"/>
      <c r="DQ35" s="2"/>
      <c r="DR35" s="2"/>
      <c r="DS35" s="18">
        <f t="shared" si="55"/>
        <v>0</v>
      </c>
      <c r="DT35" s="49">
        <f>DS35-DU35-DV35</f>
        <v>0</v>
      </c>
      <c r="DU35" s="2"/>
      <c r="DV35" s="21"/>
      <c r="DW35" s="2"/>
      <c r="DX35" s="2"/>
      <c r="DY35" s="2"/>
      <c r="DZ35" s="18">
        <f t="shared" si="56"/>
        <v>0</v>
      </c>
      <c r="EA35" s="49">
        <f>DZ35-EB35-EC35</f>
        <v>0</v>
      </c>
      <c r="EB35" s="2"/>
      <c r="EC35" s="21"/>
      <c r="ED35" s="2"/>
      <c r="EE35" s="2"/>
      <c r="EF35" s="2"/>
      <c r="EG35" s="18">
        <f t="shared" si="57"/>
        <v>0</v>
      </c>
      <c r="EH35" s="49">
        <f>EG35-EI35-EJ35</f>
        <v>0</v>
      </c>
      <c r="EI35" s="2"/>
      <c r="EJ35" s="21"/>
      <c r="EK35" s="2"/>
      <c r="EL35" s="2"/>
      <c r="EM35" s="2"/>
      <c r="EN35" s="26">
        <f t="shared" si="17"/>
        <v>0</v>
      </c>
      <c r="EO35" s="49">
        <f>EN35-EP35-EQ35</f>
        <v>0</v>
      </c>
      <c r="EP35" s="2"/>
      <c r="EQ35" s="21"/>
      <c r="ER35" s="2"/>
      <c r="ES35" s="2"/>
      <c r="ET35" s="2"/>
      <c r="EU35" s="18">
        <f t="shared" si="58"/>
        <v>0</v>
      </c>
      <c r="EV35" s="49">
        <f>EU35-EW35-EX35</f>
        <v>0</v>
      </c>
      <c r="EW35" s="2"/>
      <c r="EX35" s="21"/>
      <c r="EY35" s="2"/>
      <c r="EZ35" s="2"/>
      <c r="FA35" s="2"/>
      <c r="FB35" s="18">
        <f t="shared" si="59"/>
        <v>0</v>
      </c>
      <c r="FC35" s="49">
        <f>FB35-FD35-FE35</f>
        <v>0</v>
      </c>
      <c r="FD35" s="2"/>
      <c r="FE35" s="21"/>
      <c r="FF35" s="2"/>
      <c r="FG35" s="2"/>
      <c r="FH35" s="2"/>
      <c r="FI35" s="18">
        <f t="shared" si="60"/>
        <v>0</v>
      </c>
      <c r="FJ35" s="49">
        <f>FI35-FK35-FL35</f>
        <v>0</v>
      </c>
      <c r="FK35" s="2"/>
      <c r="FL35" s="21"/>
      <c r="FM35" s="2"/>
      <c r="FN35" s="2"/>
      <c r="FO35" s="2"/>
      <c r="FP35" s="26">
        <f t="shared" si="22"/>
        <v>0</v>
      </c>
      <c r="FQ35" s="49">
        <f>FP35-FR35-FS35</f>
        <v>0</v>
      </c>
      <c r="FR35" s="2"/>
      <c r="FS35" s="21"/>
      <c r="FT35" s="2"/>
      <c r="FU35" s="2"/>
      <c r="FV35" s="2"/>
      <c r="FW35" s="18">
        <f t="shared" si="61"/>
        <v>0</v>
      </c>
      <c r="FX35" s="49">
        <f>FW35-FY35-FZ35</f>
        <v>0</v>
      </c>
      <c r="FY35" s="2"/>
      <c r="FZ35" s="21"/>
      <c r="GA35" s="2"/>
      <c r="GB35" s="2"/>
      <c r="GC35" s="2"/>
      <c r="GD35" s="18">
        <f t="shared" si="62"/>
        <v>0</v>
      </c>
      <c r="GE35" s="49">
        <f>GD35-GF35-GG35</f>
        <v>0</v>
      </c>
      <c r="GF35" s="2"/>
      <c r="GG35" s="21"/>
      <c r="GH35" s="2"/>
      <c r="GI35" s="2"/>
      <c r="GJ35" s="2"/>
      <c r="GK35" s="18">
        <f t="shared" si="63"/>
        <v>0</v>
      </c>
      <c r="GL35" s="49">
        <f>GK35-GM35-GN35</f>
        <v>0</v>
      </c>
      <c r="GM35" s="2"/>
      <c r="GN35" s="21"/>
      <c r="GO35" s="2"/>
      <c r="GP35" s="2"/>
      <c r="GQ35" s="2"/>
      <c r="GR35" s="18">
        <f t="shared" si="64"/>
        <v>0</v>
      </c>
      <c r="GS35" s="49">
        <f>GR35-GT35-GU35</f>
        <v>0</v>
      </c>
      <c r="GT35" s="2"/>
      <c r="GU35" s="21"/>
      <c r="GV35" s="2"/>
      <c r="GW35" s="2"/>
      <c r="GX35" s="2"/>
      <c r="GY35" s="18">
        <f t="shared" si="65"/>
        <v>0</v>
      </c>
      <c r="GZ35" s="49">
        <f>GY35-HA35-HB35</f>
        <v>0</v>
      </c>
      <c r="HA35" s="2"/>
      <c r="HB35" s="21"/>
      <c r="HC35" s="2"/>
      <c r="HD35" s="2"/>
      <c r="HE35" s="2"/>
      <c r="HF35" s="18">
        <f t="shared" si="66"/>
        <v>0</v>
      </c>
      <c r="HG35" s="49">
        <f>HF35-HH35-HI35</f>
        <v>0</v>
      </c>
      <c r="HH35" s="2"/>
      <c r="HI35" s="21"/>
      <c r="HJ35" s="2"/>
      <c r="HK35" s="2"/>
      <c r="HL35" s="2"/>
      <c r="HM35" s="18">
        <f t="shared" si="67"/>
        <v>0</v>
      </c>
      <c r="HN35" s="49">
        <f>HM35-HO35-HP35</f>
        <v>0</v>
      </c>
      <c r="HO35" s="2"/>
      <c r="HP35" s="21"/>
      <c r="HQ35" s="2"/>
      <c r="HR35" s="2"/>
      <c r="HS35" s="2"/>
      <c r="HT35" s="18">
        <f t="shared" si="68"/>
        <v>0</v>
      </c>
      <c r="HU35" s="49">
        <f>HT35-HV35-HW35</f>
        <v>0</v>
      </c>
      <c r="HV35" s="2"/>
      <c r="HW35" s="21"/>
      <c r="HX35" s="2"/>
      <c r="HY35" s="2"/>
      <c r="HZ35" s="2"/>
      <c r="IA35" s="18">
        <f t="shared" si="69"/>
        <v>0</v>
      </c>
      <c r="IB35" s="49">
        <f>IA35-IC35-ID35</f>
        <v>0</v>
      </c>
      <c r="IC35" s="2"/>
      <c r="ID35" s="21"/>
      <c r="IE35" s="2"/>
      <c r="IF35" s="2"/>
      <c r="IG35" s="2"/>
      <c r="IH35" s="18">
        <f t="shared" si="70"/>
        <v>0</v>
      </c>
      <c r="II35" s="49">
        <f>IH35-IJ35-IK35</f>
        <v>0</v>
      </c>
      <c r="IJ35" s="2"/>
      <c r="IK35" s="21"/>
      <c r="IL35" s="2"/>
      <c r="IM35" s="2"/>
      <c r="IN35" s="2"/>
      <c r="IO35" s="18">
        <f t="shared" si="71"/>
        <v>0</v>
      </c>
      <c r="IP35" s="49">
        <f>IO35-IQ35-IR35</f>
        <v>0</v>
      </c>
      <c r="IQ35" s="2"/>
      <c r="IR35" s="21"/>
      <c r="IS35" s="37"/>
    </row>
    <row r="36" spans="1:253" s="97" customFormat="1" ht="9.75" customHeight="1">
      <c r="A36" s="74"/>
      <c r="B36" s="103" t="s">
        <v>135</v>
      </c>
      <c r="C36" s="64" t="s">
        <v>32</v>
      </c>
      <c r="D36" s="29">
        <f t="shared" si="72"/>
        <v>0</v>
      </c>
      <c r="E36" s="2">
        <f>SUM(P36,W36,AD36,AK36,AR36,BF36,BM36,BT36,CH36,CO36,CV36,DC36,DJ36,DQ36,DX36,EE36)+SUM(EL36,ES36,EZ36,FG36,FN36,FU36,GB36,GI36,GP36,GW36,HD36,HK36,HR36,HY36,IF36,IM36)</f>
        <v>0</v>
      </c>
      <c r="F36" s="210">
        <f t="shared" si="34"/>
        <v>0</v>
      </c>
      <c r="G36" s="210">
        <f t="shared" si="35"/>
        <v>0</v>
      </c>
      <c r="H36" s="2">
        <f t="shared" si="322"/>
        <v>0</v>
      </c>
      <c r="I36" s="2">
        <f t="shared" si="322"/>
        <v>0</v>
      </c>
      <c r="J36" s="2">
        <f t="shared" si="323"/>
        <v>0</v>
      </c>
      <c r="K36" s="2">
        <f t="shared" si="323"/>
        <v>0</v>
      </c>
      <c r="L36" s="10">
        <f>SUM(U36,AB36,AI36,AP36,AW36,BK36,BR36,BY36,CM36,CT36,DA36,DH36,DO36,DV36,EC36,EJ36)+SUM(EQ36,EX36,FE36,FL36,FS36,FZ36,GG36,GN36,GU36,HB36,HI36,HP36,HW36,ID36,IK36,IR36)</f>
        <v>0</v>
      </c>
      <c r="M36" s="163"/>
      <c r="N36" s="2"/>
      <c r="O36" s="170"/>
      <c r="P36" s="2"/>
      <c r="Q36" s="2"/>
      <c r="R36" s="18">
        <f t="shared" si="38"/>
        <v>0</v>
      </c>
      <c r="S36" s="49"/>
      <c r="T36" s="2"/>
      <c r="U36" s="21"/>
      <c r="V36" s="9"/>
      <c r="W36" s="2"/>
      <c r="X36" s="2"/>
      <c r="Y36" s="18">
        <f t="shared" si="39"/>
        <v>0</v>
      </c>
      <c r="Z36" s="47">
        <f t="shared" si="115"/>
        <v>0</v>
      </c>
      <c r="AA36" s="2"/>
      <c r="AB36" s="21"/>
      <c r="AC36" s="9"/>
      <c r="AD36" s="2"/>
      <c r="AE36" s="2"/>
      <c r="AF36" s="2"/>
      <c r="AG36" s="49"/>
      <c r="AH36" s="2"/>
      <c r="AI36" s="21"/>
      <c r="AJ36" s="9"/>
      <c r="AK36" s="2"/>
      <c r="AL36" s="2"/>
      <c r="AM36" s="2"/>
      <c r="AN36" s="49"/>
      <c r="AO36" s="2"/>
      <c r="AP36" s="21"/>
      <c r="AQ36" s="9"/>
      <c r="AR36" s="2"/>
      <c r="AS36" s="2"/>
      <c r="AT36" s="18">
        <f t="shared" si="40"/>
        <v>0</v>
      </c>
      <c r="AU36" s="49"/>
      <c r="AV36" s="2"/>
      <c r="AW36" s="21"/>
      <c r="AX36" s="29">
        <f t="shared" si="324"/>
        <v>0</v>
      </c>
      <c r="AY36" s="2">
        <f t="shared" si="325"/>
        <v>0</v>
      </c>
      <c r="AZ36" s="2">
        <f t="shared" si="326"/>
        <v>0</v>
      </c>
      <c r="BA36" s="2">
        <f t="shared" si="327"/>
        <v>0</v>
      </c>
      <c r="BB36" s="2">
        <f t="shared" si="328"/>
        <v>0</v>
      </c>
      <c r="BC36" s="2">
        <f t="shared" si="329"/>
        <v>0</v>
      </c>
      <c r="BD36" s="21">
        <f t="shared" si="330"/>
        <v>0</v>
      </c>
      <c r="BE36" s="9"/>
      <c r="BF36" s="2"/>
      <c r="BG36" s="2"/>
      <c r="BH36" s="18">
        <f t="shared" si="44"/>
        <v>0</v>
      </c>
      <c r="BI36" s="49"/>
      <c r="BJ36" s="2"/>
      <c r="BK36" s="21"/>
      <c r="BL36" s="9"/>
      <c r="BM36" s="2"/>
      <c r="BN36" s="2"/>
      <c r="BO36" s="18">
        <f t="shared" si="45"/>
        <v>0</v>
      </c>
      <c r="BP36" s="49"/>
      <c r="BQ36" s="2"/>
      <c r="BR36" s="21"/>
      <c r="BS36" s="9"/>
      <c r="BT36" s="2"/>
      <c r="BU36" s="2"/>
      <c r="BV36" s="18">
        <f t="shared" si="46"/>
        <v>0</v>
      </c>
      <c r="BW36" s="49"/>
      <c r="BX36" s="2"/>
      <c r="BY36" s="21"/>
      <c r="BZ36" s="29">
        <f t="shared" si="331"/>
        <v>0</v>
      </c>
      <c r="CA36" s="2">
        <f t="shared" si="331"/>
        <v>0</v>
      </c>
      <c r="CB36" s="2">
        <f t="shared" si="332"/>
        <v>0</v>
      </c>
      <c r="CC36" s="2">
        <f t="shared" si="333"/>
        <v>0</v>
      </c>
      <c r="CD36" s="2">
        <f t="shared" si="334"/>
        <v>0</v>
      </c>
      <c r="CE36" s="2">
        <f t="shared" si="335"/>
        <v>0</v>
      </c>
      <c r="CF36" s="21">
        <f t="shared" si="336"/>
        <v>0</v>
      </c>
      <c r="CG36" s="9"/>
      <c r="CH36" s="2"/>
      <c r="CI36" s="2"/>
      <c r="CJ36" s="4">
        <f t="shared" si="123"/>
        <v>0</v>
      </c>
      <c r="CK36" s="49"/>
      <c r="CL36" s="2"/>
      <c r="CM36" s="21"/>
      <c r="CN36" s="2"/>
      <c r="CO36" s="2"/>
      <c r="CP36" s="2"/>
      <c r="CQ36" s="18">
        <f t="shared" si="51"/>
        <v>0</v>
      </c>
      <c r="CR36" s="49"/>
      <c r="CS36" s="2"/>
      <c r="CT36" s="21"/>
      <c r="CU36" s="2"/>
      <c r="CV36" s="2"/>
      <c r="CW36" s="2"/>
      <c r="CX36" s="18">
        <f t="shared" si="52"/>
        <v>0</v>
      </c>
      <c r="CY36" s="49"/>
      <c r="CZ36" s="2"/>
      <c r="DA36" s="21"/>
      <c r="DB36" s="2"/>
      <c r="DC36" s="2"/>
      <c r="DD36" s="2"/>
      <c r="DE36" s="18">
        <f t="shared" si="53"/>
        <v>0</v>
      </c>
      <c r="DF36" s="49"/>
      <c r="DG36" s="2"/>
      <c r="DH36" s="21"/>
      <c r="DI36" s="2"/>
      <c r="DJ36" s="2"/>
      <c r="DK36" s="2"/>
      <c r="DL36" s="18">
        <f t="shared" si="54"/>
        <v>0</v>
      </c>
      <c r="DM36" s="49"/>
      <c r="DN36" s="2"/>
      <c r="DO36" s="21"/>
      <c r="DP36" s="2"/>
      <c r="DQ36" s="2"/>
      <c r="DR36" s="2"/>
      <c r="DS36" s="18">
        <f t="shared" si="55"/>
        <v>0</v>
      </c>
      <c r="DT36" s="49"/>
      <c r="DU36" s="2"/>
      <c r="DV36" s="21"/>
      <c r="DW36" s="2"/>
      <c r="DX36" s="2"/>
      <c r="DY36" s="2"/>
      <c r="DZ36" s="18">
        <f t="shared" si="56"/>
        <v>0</v>
      </c>
      <c r="EA36" s="49"/>
      <c r="EB36" s="2"/>
      <c r="EC36" s="21"/>
      <c r="ED36" s="2"/>
      <c r="EE36" s="2"/>
      <c r="EF36" s="2"/>
      <c r="EG36" s="18">
        <f t="shared" si="57"/>
        <v>0</v>
      </c>
      <c r="EH36" s="49"/>
      <c r="EI36" s="2"/>
      <c r="EJ36" s="21"/>
      <c r="EK36" s="2"/>
      <c r="EL36" s="2"/>
      <c r="EM36" s="2"/>
      <c r="EN36" s="26">
        <f t="shared" si="17"/>
        <v>0</v>
      </c>
      <c r="EO36" s="49"/>
      <c r="EP36" s="2"/>
      <c r="EQ36" s="21"/>
      <c r="ER36" s="2"/>
      <c r="ES36" s="2"/>
      <c r="ET36" s="2"/>
      <c r="EU36" s="18">
        <f t="shared" si="58"/>
        <v>0</v>
      </c>
      <c r="EV36" s="49"/>
      <c r="EW36" s="2"/>
      <c r="EX36" s="21"/>
      <c r="EY36" s="2"/>
      <c r="EZ36" s="2"/>
      <c r="FA36" s="2"/>
      <c r="FB36" s="18">
        <f t="shared" si="59"/>
        <v>0</v>
      </c>
      <c r="FC36" s="49"/>
      <c r="FD36" s="2"/>
      <c r="FE36" s="21"/>
      <c r="FF36" s="2"/>
      <c r="FG36" s="2"/>
      <c r="FH36" s="2"/>
      <c r="FI36" s="18">
        <f t="shared" si="60"/>
        <v>0</v>
      </c>
      <c r="FJ36" s="49"/>
      <c r="FK36" s="2"/>
      <c r="FL36" s="21"/>
      <c r="FM36" s="2"/>
      <c r="FN36" s="2"/>
      <c r="FO36" s="2"/>
      <c r="FP36" s="26">
        <f t="shared" si="22"/>
        <v>0</v>
      </c>
      <c r="FQ36" s="49"/>
      <c r="FR36" s="2"/>
      <c r="FS36" s="21"/>
      <c r="FT36" s="2"/>
      <c r="FU36" s="2"/>
      <c r="FV36" s="2"/>
      <c r="FW36" s="18">
        <f t="shared" si="61"/>
        <v>0</v>
      </c>
      <c r="FX36" s="49"/>
      <c r="FY36" s="2"/>
      <c r="FZ36" s="21"/>
      <c r="GA36" s="2"/>
      <c r="GB36" s="2"/>
      <c r="GC36" s="2"/>
      <c r="GD36" s="18">
        <f t="shared" si="62"/>
        <v>0</v>
      </c>
      <c r="GE36" s="49"/>
      <c r="GF36" s="2"/>
      <c r="GG36" s="21"/>
      <c r="GH36" s="2"/>
      <c r="GI36" s="2"/>
      <c r="GJ36" s="2"/>
      <c r="GK36" s="18">
        <f t="shared" si="63"/>
        <v>0</v>
      </c>
      <c r="GL36" s="49"/>
      <c r="GM36" s="2"/>
      <c r="GN36" s="21"/>
      <c r="GO36" s="2"/>
      <c r="GP36" s="2"/>
      <c r="GQ36" s="2"/>
      <c r="GR36" s="18">
        <f t="shared" si="64"/>
        <v>0</v>
      </c>
      <c r="GS36" s="49"/>
      <c r="GT36" s="2"/>
      <c r="GU36" s="21"/>
      <c r="GV36" s="2"/>
      <c r="GW36" s="2"/>
      <c r="GX36" s="2"/>
      <c r="GY36" s="18">
        <f t="shared" si="65"/>
        <v>0</v>
      </c>
      <c r="GZ36" s="49"/>
      <c r="HA36" s="2"/>
      <c r="HB36" s="21"/>
      <c r="HC36" s="2"/>
      <c r="HD36" s="2"/>
      <c r="HE36" s="2"/>
      <c r="HF36" s="18">
        <f t="shared" si="66"/>
        <v>0</v>
      </c>
      <c r="HG36" s="49"/>
      <c r="HH36" s="2"/>
      <c r="HI36" s="21"/>
      <c r="HJ36" s="2"/>
      <c r="HK36" s="2"/>
      <c r="HL36" s="2"/>
      <c r="HM36" s="18">
        <f t="shared" si="67"/>
        <v>0</v>
      </c>
      <c r="HN36" s="49"/>
      <c r="HO36" s="2"/>
      <c r="HP36" s="21"/>
      <c r="HQ36" s="2"/>
      <c r="HR36" s="2"/>
      <c r="HS36" s="2"/>
      <c r="HT36" s="18">
        <f t="shared" si="68"/>
        <v>0</v>
      </c>
      <c r="HU36" s="49"/>
      <c r="HV36" s="2"/>
      <c r="HW36" s="21"/>
      <c r="HX36" s="2"/>
      <c r="HY36" s="2"/>
      <c r="HZ36" s="2"/>
      <c r="IA36" s="18">
        <f t="shared" si="69"/>
        <v>0</v>
      </c>
      <c r="IB36" s="49"/>
      <c r="IC36" s="2"/>
      <c r="ID36" s="21"/>
      <c r="IE36" s="2"/>
      <c r="IF36" s="2"/>
      <c r="IG36" s="2"/>
      <c r="IH36" s="18">
        <f t="shared" si="70"/>
        <v>0</v>
      </c>
      <c r="II36" s="49"/>
      <c r="IJ36" s="2"/>
      <c r="IK36" s="21"/>
      <c r="IL36" s="2"/>
      <c r="IM36" s="2"/>
      <c r="IN36" s="2"/>
      <c r="IO36" s="18">
        <f t="shared" si="71"/>
        <v>0</v>
      </c>
      <c r="IP36" s="49"/>
      <c r="IQ36" s="2"/>
      <c r="IR36" s="21"/>
      <c r="IS36" s="37"/>
    </row>
    <row r="37" spans="1:253" s="97" customFormat="1" ht="9.75" customHeight="1">
      <c r="A37" s="74"/>
      <c r="B37" s="103" t="s">
        <v>136</v>
      </c>
      <c r="C37" s="64" t="s">
        <v>36</v>
      </c>
      <c r="D37" s="29">
        <f t="shared" si="72"/>
        <v>0</v>
      </c>
      <c r="E37" s="2">
        <f>SUM(P37,W37,AD37,AK37,AR37,BF37,BM37,BT37,CH37,CO37,CV37,DC37,DJ37,DQ37,DX37,EE37)+SUM(EL37,ES37,EZ37,FG37,FN37,FU37,GB37,GI37,GP37,GW37,HD37,HK37,HR37,HY37,IF37,IM37)</f>
        <v>0</v>
      </c>
      <c r="F37" s="210">
        <f t="shared" si="34"/>
        <v>0</v>
      </c>
      <c r="G37" s="210">
        <f t="shared" si="35"/>
        <v>0</v>
      </c>
      <c r="H37" s="2">
        <f t="shared" si="322"/>
        <v>0</v>
      </c>
      <c r="I37" s="2">
        <f t="shared" si="322"/>
        <v>0</v>
      </c>
      <c r="J37" s="2">
        <f t="shared" si="323"/>
        <v>0</v>
      </c>
      <c r="K37" s="2">
        <f t="shared" si="323"/>
        <v>0</v>
      </c>
      <c r="L37" s="10">
        <f>SUM(U37,AB37,AI37,AP37,AW37,BK37,BR37,BY37,CM37,CT37,DA37,DH37,DO37,DV37,EC37,EJ37)+SUM(EQ37,EX37,FE37,FL37,FS37,FZ37,GG37,GN37,GU37,HB37,HI37,HP37,HW37,ID37,IK37,IR37)</f>
        <v>0</v>
      </c>
      <c r="M37" s="163"/>
      <c r="N37" s="2"/>
      <c r="O37" s="170"/>
      <c r="P37" s="2"/>
      <c r="Q37" s="2"/>
      <c r="R37" s="18">
        <f t="shared" si="38"/>
        <v>0</v>
      </c>
      <c r="S37" s="49"/>
      <c r="T37" s="2"/>
      <c r="U37" s="21"/>
      <c r="V37" s="9"/>
      <c r="W37" s="2"/>
      <c r="X37" s="2"/>
      <c r="Y37" s="18">
        <f t="shared" si="39"/>
        <v>0</v>
      </c>
      <c r="Z37" s="47">
        <f t="shared" si="115"/>
        <v>0</v>
      </c>
      <c r="AA37" s="2"/>
      <c r="AB37" s="21"/>
      <c r="AC37" s="9"/>
      <c r="AD37" s="2"/>
      <c r="AE37" s="2"/>
      <c r="AF37" s="2"/>
      <c r="AG37" s="49"/>
      <c r="AH37" s="2"/>
      <c r="AI37" s="21"/>
      <c r="AJ37" s="9"/>
      <c r="AK37" s="2"/>
      <c r="AL37" s="2"/>
      <c r="AM37" s="2"/>
      <c r="AN37" s="49"/>
      <c r="AO37" s="2"/>
      <c r="AP37" s="21"/>
      <c r="AQ37" s="9"/>
      <c r="AR37" s="2"/>
      <c r="AS37" s="2"/>
      <c r="AT37" s="18">
        <f t="shared" si="40"/>
        <v>0</v>
      </c>
      <c r="AU37" s="49"/>
      <c r="AV37" s="2"/>
      <c r="AW37" s="21"/>
      <c r="AX37" s="29">
        <f t="shared" si="324"/>
        <v>0</v>
      </c>
      <c r="AY37" s="2">
        <f t="shared" si="325"/>
        <v>0</v>
      </c>
      <c r="AZ37" s="2">
        <f t="shared" si="326"/>
        <v>0</v>
      </c>
      <c r="BA37" s="2">
        <f t="shared" si="327"/>
        <v>0</v>
      </c>
      <c r="BB37" s="2">
        <f t="shared" si="328"/>
        <v>0</v>
      </c>
      <c r="BC37" s="2">
        <f t="shared" si="329"/>
        <v>0</v>
      </c>
      <c r="BD37" s="21">
        <f t="shared" si="330"/>
        <v>0</v>
      </c>
      <c r="BE37" s="9"/>
      <c r="BF37" s="2"/>
      <c r="BG37" s="2"/>
      <c r="BH37" s="18">
        <f t="shared" si="44"/>
        <v>0</v>
      </c>
      <c r="BI37" s="49"/>
      <c r="BJ37" s="2"/>
      <c r="BK37" s="21"/>
      <c r="BL37" s="9"/>
      <c r="BM37" s="2"/>
      <c r="BN37" s="2"/>
      <c r="BO37" s="18">
        <f t="shared" si="45"/>
        <v>0</v>
      </c>
      <c r="BP37" s="49"/>
      <c r="BQ37" s="2"/>
      <c r="BR37" s="21"/>
      <c r="BS37" s="9"/>
      <c r="BT37" s="2"/>
      <c r="BU37" s="2"/>
      <c r="BV37" s="18">
        <f t="shared" si="46"/>
        <v>0</v>
      </c>
      <c r="BW37" s="49"/>
      <c r="BX37" s="2"/>
      <c r="BY37" s="21"/>
      <c r="BZ37" s="29">
        <f t="shared" si="331"/>
        <v>0</v>
      </c>
      <c r="CA37" s="2">
        <f t="shared" si="331"/>
        <v>0</v>
      </c>
      <c r="CB37" s="2">
        <f t="shared" si="332"/>
        <v>0</v>
      </c>
      <c r="CC37" s="2">
        <f t="shared" si="333"/>
        <v>0</v>
      </c>
      <c r="CD37" s="2">
        <f t="shared" si="334"/>
        <v>0</v>
      </c>
      <c r="CE37" s="2">
        <f t="shared" si="335"/>
        <v>0</v>
      </c>
      <c r="CF37" s="21">
        <f t="shared" si="336"/>
        <v>0</v>
      </c>
      <c r="CG37" s="9"/>
      <c r="CH37" s="2"/>
      <c r="CI37" s="2"/>
      <c r="CJ37" s="4">
        <f t="shared" si="123"/>
        <v>0</v>
      </c>
      <c r="CK37" s="49"/>
      <c r="CL37" s="2"/>
      <c r="CM37" s="21"/>
      <c r="CN37" s="2"/>
      <c r="CO37" s="2"/>
      <c r="CP37" s="2"/>
      <c r="CQ37" s="18">
        <f t="shared" si="51"/>
        <v>0</v>
      </c>
      <c r="CR37" s="49"/>
      <c r="CS37" s="2"/>
      <c r="CT37" s="21"/>
      <c r="CU37" s="2"/>
      <c r="CV37" s="2"/>
      <c r="CW37" s="2"/>
      <c r="CX37" s="18">
        <f t="shared" si="52"/>
        <v>0</v>
      </c>
      <c r="CY37" s="49"/>
      <c r="CZ37" s="2"/>
      <c r="DA37" s="21"/>
      <c r="DB37" s="2"/>
      <c r="DC37" s="2"/>
      <c r="DD37" s="2"/>
      <c r="DE37" s="18">
        <f t="shared" si="53"/>
        <v>0</v>
      </c>
      <c r="DF37" s="49"/>
      <c r="DG37" s="2"/>
      <c r="DH37" s="21"/>
      <c r="DI37" s="2"/>
      <c r="DJ37" s="2"/>
      <c r="DK37" s="2"/>
      <c r="DL37" s="18">
        <f t="shared" si="54"/>
        <v>0</v>
      </c>
      <c r="DM37" s="49"/>
      <c r="DN37" s="2"/>
      <c r="DO37" s="21"/>
      <c r="DP37" s="2"/>
      <c r="DQ37" s="2"/>
      <c r="DR37" s="2"/>
      <c r="DS37" s="18">
        <f t="shared" si="55"/>
        <v>0</v>
      </c>
      <c r="DT37" s="49"/>
      <c r="DU37" s="2"/>
      <c r="DV37" s="21"/>
      <c r="DW37" s="2"/>
      <c r="DX37" s="2"/>
      <c r="DY37" s="2"/>
      <c r="DZ37" s="18">
        <f t="shared" si="56"/>
        <v>0</v>
      </c>
      <c r="EA37" s="49"/>
      <c r="EB37" s="2"/>
      <c r="EC37" s="21"/>
      <c r="ED37" s="2"/>
      <c r="EE37" s="2"/>
      <c r="EF37" s="2"/>
      <c r="EG37" s="18">
        <f t="shared" si="57"/>
        <v>0</v>
      </c>
      <c r="EH37" s="49"/>
      <c r="EI37" s="2"/>
      <c r="EJ37" s="21"/>
      <c r="EK37" s="2"/>
      <c r="EL37" s="2"/>
      <c r="EM37" s="2"/>
      <c r="EN37" s="26">
        <f t="shared" si="17"/>
        <v>0</v>
      </c>
      <c r="EO37" s="49"/>
      <c r="EP37" s="2"/>
      <c r="EQ37" s="21"/>
      <c r="ER37" s="2"/>
      <c r="ES37" s="2"/>
      <c r="ET37" s="2"/>
      <c r="EU37" s="18">
        <f t="shared" si="58"/>
        <v>0</v>
      </c>
      <c r="EV37" s="49"/>
      <c r="EW37" s="2"/>
      <c r="EX37" s="21"/>
      <c r="EY37" s="2"/>
      <c r="EZ37" s="2"/>
      <c r="FA37" s="2"/>
      <c r="FB37" s="18">
        <f t="shared" si="59"/>
        <v>0</v>
      </c>
      <c r="FC37" s="49"/>
      <c r="FD37" s="2"/>
      <c r="FE37" s="21"/>
      <c r="FF37" s="2"/>
      <c r="FG37" s="2"/>
      <c r="FH37" s="2"/>
      <c r="FI37" s="18">
        <f t="shared" si="60"/>
        <v>0</v>
      </c>
      <c r="FJ37" s="49"/>
      <c r="FK37" s="2"/>
      <c r="FL37" s="21"/>
      <c r="FM37" s="2"/>
      <c r="FN37" s="2"/>
      <c r="FO37" s="2"/>
      <c r="FP37" s="26">
        <f t="shared" si="22"/>
        <v>0</v>
      </c>
      <c r="FQ37" s="49"/>
      <c r="FR37" s="2"/>
      <c r="FS37" s="21"/>
      <c r="FT37" s="2"/>
      <c r="FU37" s="2"/>
      <c r="FV37" s="2"/>
      <c r="FW37" s="18">
        <f t="shared" si="61"/>
        <v>0</v>
      </c>
      <c r="FX37" s="49"/>
      <c r="FY37" s="2"/>
      <c r="FZ37" s="21"/>
      <c r="GA37" s="2"/>
      <c r="GB37" s="2"/>
      <c r="GC37" s="2"/>
      <c r="GD37" s="18">
        <f t="shared" si="62"/>
        <v>0</v>
      </c>
      <c r="GE37" s="49"/>
      <c r="GF37" s="2"/>
      <c r="GG37" s="21"/>
      <c r="GH37" s="2"/>
      <c r="GI37" s="2"/>
      <c r="GJ37" s="2"/>
      <c r="GK37" s="18">
        <f t="shared" si="63"/>
        <v>0</v>
      </c>
      <c r="GL37" s="49"/>
      <c r="GM37" s="2"/>
      <c r="GN37" s="21"/>
      <c r="GO37" s="2"/>
      <c r="GP37" s="2"/>
      <c r="GQ37" s="2"/>
      <c r="GR37" s="18">
        <f t="shared" si="64"/>
        <v>0</v>
      </c>
      <c r="GS37" s="49"/>
      <c r="GT37" s="2"/>
      <c r="GU37" s="21"/>
      <c r="GV37" s="2"/>
      <c r="GW37" s="2"/>
      <c r="GX37" s="2"/>
      <c r="GY37" s="18">
        <f t="shared" si="65"/>
        <v>0</v>
      </c>
      <c r="GZ37" s="49"/>
      <c r="HA37" s="2"/>
      <c r="HB37" s="21"/>
      <c r="HC37" s="2"/>
      <c r="HD37" s="2"/>
      <c r="HE37" s="2"/>
      <c r="HF37" s="18">
        <f t="shared" si="66"/>
        <v>0</v>
      </c>
      <c r="HG37" s="49"/>
      <c r="HH37" s="2"/>
      <c r="HI37" s="21"/>
      <c r="HJ37" s="2"/>
      <c r="HK37" s="2"/>
      <c r="HL37" s="2"/>
      <c r="HM37" s="18">
        <f t="shared" si="67"/>
        <v>0</v>
      </c>
      <c r="HN37" s="49"/>
      <c r="HO37" s="2"/>
      <c r="HP37" s="21"/>
      <c r="HQ37" s="2"/>
      <c r="HR37" s="2"/>
      <c r="HS37" s="2"/>
      <c r="HT37" s="18">
        <f t="shared" si="68"/>
        <v>0</v>
      </c>
      <c r="HU37" s="49"/>
      <c r="HV37" s="2"/>
      <c r="HW37" s="21"/>
      <c r="HX37" s="2"/>
      <c r="HY37" s="2"/>
      <c r="HZ37" s="2"/>
      <c r="IA37" s="18">
        <f t="shared" si="69"/>
        <v>0</v>
      </c>
      <c r="IB37" s="49"/>
      <c r="IC37" s="2"/>
      <c r="ID37" s="21"/>
      <c r="IE37" s="2"/>
      <c r="IF37" s="2"/>
      <c r="IG37" s="2"/>
      <c r="IH37" s="18">
        <f t="shared" si="70"/>
        <v>0</v>
      </c>
      <c r="II37" s="49"/>
      <c r="IJ37" s="2"/>
      <c r="IK37" s="21"/>
      <c r="IL37" s="2"/>
      <c r="IM37" s="2"/>
      <c r="IN37" s="2"/>
      <c r="IO37" s="18">
        <f t="shared" si="71"/>
        <v>0</v>
      </c>
      <c r="IP37" s="49"/>
      <c r="IQ37" s="2"/>
      <c r="IR37" s="21"/>
      <c r="IS37" s="37"/>
    </row>
    <row r="38" spans="1:253" s="97" customFormat="1" ht="9.75" customHeight="1">
      <c r="A38" s="74"/>
      <c r="B38" s="103" t="s">
        <v>137</v>
      </c>
      <c r="C38" s="64" t="s">
        <v>33</v>
      </c>
      <c r="D38" s="29">
        <f t="shared" si="72"/>
        <v>1000000</v>
      </c>
      <c r="E38" s="2">
        <f>SUM(P38,W38,AD38,AK38,AR38,BF38,BM38,BT38,CH38,CO38,CV38,DC38,DJ38,DQ38,DX38,EE38)+SUM(EL38,ES38,EZ38,FG38,FN38,FU38,GB38,GI38,GP38,GW38,HD38,HK38,HR38,HY38,IF38,IM38)</f>
        <v>1920000</v>
      </c>
      <c r="F38" s="210">
        <f t="shared" si="34"/>
        <v>0</v>
      </c>
      <c r="G38" s="210">
        <f t="shared" si="35"/>
        <v>1000000</v>
      </c>
      <c r="H38" s="2">
        <f t="shared" si="322"/>
        <v>0.333</v>
      </c>
      <c r="I38" s="2">
        <f t="shared" si="322"/>
        <v>1000000.333</v>
      </c>
      <c r="J38" s="2">
        <f t="shared" si="323"/>
        <v>1000000.333</v>
      </c>
      <c r="K38" s="2">
        <f t="shared" si="323"/>
        <v>0</v>
      </c>
      <c r="L38" s="10">
        <f>SUM(U38,AB38,AI38,AP38,AW38,BK38,BR38,BY38,CM38,CT38,DA38,DH38,DO38,DV38,EC38,EJ38)+SUM(EQ38,EX38,FE38,FL38,FS38,FZ38,GG38,GN38,GU38,HB38,HI38,HP38,HW38,ID38,IK38,IR38)</f>
        <v>0</v>
      </c>
      <c r="M38" s="163">
        <v>1000000</v>
      </c>
      <c r="N38" s="2"/>
      <c r="O38" s="170">
        <v>1000000</v>
      </c>
      <c r="P38" s="2">
        <v>1920000</v>
      </c>
      <c r="Q38" s="2"/>
      <c r="R38" s="18">
        <f t="shared" si="38"/>
        <v>1000000</v>
      </c>
      <c r="S38" s="49">
        <f>R38-T38-U38</f>
        <v>1000000</v>
      </c>
      <c r="T38" s="2"/>
      <c r="U38" s="21"/>
      <c r="V38" s="9"/>
      <c r="W38" s="2"/>
      <c r="X38" s="2"/>
      <c r="Y38" s="18">
        <f t="shared" si="39"/>
        <v>0</v>
      </c>
      <c r="Z38" s="47">
        <f t="shared" si="115"/>
        <v>0</v>
      </c>
      <c r="AA38" s="2"/>
      <c r="AB38" s="21"/>
      <c r="AC38" s="9"/>
      <c r="AD38" s="2"/>
      <c r="AE38" s="2"/>
      <c r="AF38" s="2">
        <f>AD38+AE38</f>
        <v>0</v>
      </c>
      <c r="AG38" s="49">
        <f>AF38-AH38-AI38</f>
        <v>0</v>
      </c>
      <c r="AH38" s="2"/>
      <c r="AI38" s="21"/>
      <c r="AJ38" s="9"/>
      <c r="AK38" s="2"/>
      <c r="AL38" s="2"/>
      <c r="AM38" s="2"/>
      <c r="AN38" s="49"/>
      <c r="AO38" s="2"/>
      <c r="AP38" s="21"/>
      <c r="AQ38" s="9"/>
      <c r="AR38" s="2"/>
      <c r="AS38" s="2"/>
      <c r="AT38" s="18">
        <f t="shared" si="40"/>
        <v>0</v>
      </c>
      <c r="AU38" s="49">
        <f>AT38-AV38-AW38</f>
        <v>0</v>
      </c>
      <c r="AV38" s="2"/>
      <c r="AW38" s="21"/>
      <c r="AX38" s="29">
        <f t="shared" si="324"/>
        <v>0</v>
      </c>
      <c r="AY38" s="2">
        <f t="shared" si="325"/>
        <v>0</v>
      </c>
      <c r="AZ38" s="2">
        <f t="shared" si="326"/>
        <v>0</v>
      </c>
      <c r="BA38" s="2">
        <f t="shared" si="327"/>
        <v>0</v>
      </c>
      <c r="BB38" s="2">
        <f t="shared" si="328"/>
        <v>0</v>
      </c>
      <c r="BC38" s="2">
        <f t="shared" si="329"/>
        <v>0</v>
      </c>
      <c r="BD38" s="21">
        <f t="shared" si="330"/>
        <v>0</v>
      </c>
      <c r="BE38" s="9"/>
      <c r="BF38" s="2"/>
      <c r="BG38" s="2"/>
      <c r="BH38" s="18">
        <f t="shared" si="44"/>
        <v>0</v>
      </c>
      <c r="BI38" s="49">
        <f>BH38-BJ38-BK38</f>
        <v>0</v>
      </c>
      <c r="BJ38" s="2"/>
      <c r="BK38" s="21"/>
      <c r="BL38" s="9"/>
      <c r="BM38" s="2"/>
      <c r="BN38" s="2"/>
      <c r="BO38" s="18">
        <f t="shared" si="45"/>
        <v>0</v>
      </c>
      <c r="BP38" s="49">
        <f>BO38-BQ38-BR38</f>
        <v>0</v>
      </c>
      <c r="BQ38" s="2"/>
      <c r="BR38" s="21"/>
      <c r="BS38" s="9"/>
      <c r="BT38" s="2"/>
      <c r="BU38" s="2"/>
      <c r="BV38" s="18">
        <f t="shared" si="46"/>
        <v>0</v>
      </c>
      <c r="BW38" s="49">
        <f>BV38-BX38-BY38</f>
        <v>0</v>
      </c>
      <c r="BX38" s="2"/>
      <c r="BY38" s="21"/>
      <c r="BZ38" s="29">
        <f t="shared" si="331"/>
        <v>0</v>
      </c>
      <c r="CA38" s="2">
        <f t="shared" si="331"/>
        <v>0</v>
      </c>
      <c r="CB38" s="2">
        <f t="shared" si="332"/>
        <v>0.333</v>
      </c>
      <c r="CC38" s="2">
        <f t="shared" si="333"/>
        <v>0.333</v>
      </c>
      <c r="CD38" s="2">
        <f t="shared" si="334"/>
        <v>0.333</v>
      </c>
      <c r="CE38" s="2">
        <f t="shared" si="335"/>
        <v>0</v>
      </c>
      <c r="CF38" s="21">
        <f t="shared" si="336"/>
        <v>0</v>
      </c>
      <c r="CG38" s="9"/>
      <c r="CH38" s="2"/>
      <c r="CI38" s="2"/>
      <c r="CJ38" s="4">
        <f t="shared" si="123"/>
        <v>0</v>
      </c>
      <c r="CK38" s="49">
        <f>CJ38-CL38-CM38</f>
        <v>0</v>
      </c>
      <c r="CL38" s="2"/>
      <c r="CM38" s="21"/>
      <c r="CN38" s="2"/>
      <c r="CO38" s="2"/>
      <c r="CP38" s="2"/>
      <c r="CQ38" s="18">
        <f t="shared" si="51"/>
        <v>0</v>
      </c>
      <c r="CR38" s="49">
        <f>CQ38-CS38-CT38</f>
        <v>0</v>
      </c>
      <c r="CS38" s="2"/>
      <c r="CT38" s="21"/>
      <c r="CU38" s="2"/>
      <c r="CV38" s="2"/>
      <c r="CW38" s="2"/>
      <c r="CX38" s="18">
        <f t="shared" si="52"/>
        <v>0</v>
      </c>
      <c r="CY38" s="49">
        <f>CX38-CZ38-DA38</f>
        <v>0</v>
      </c>
      <c r="CZ38" s="2"/>
      <c r="DA38" s="21"/>
      <c r="DB38" s="2"/>
      <c r="DC38" s="2"/>
      <c r="DD38" s="2"/>
      <c r="DE38" s="18">
        <f t="shared" si="53"/>
        <v>0</v>
      </c>
      <c r="DF38" s="49">
        <f>DE38-DG38-DH38</f>
        <v>0</v>
      </c>
      <c r="DG38" s="2"/>
      <c r="DH38" s="21"/>
      <c r="DI38" s="2"/>
      <c r="DJ38" s="2"/>
      <c r="DK38" s="2"/>
      <c r="DL38" s="18">
        <f t="shared" si="54"/>
        <v>0</v>
      </c>
      <c r="DM38" s="49">
        <f>DL38-DN38-DO38</f>
        <v>0</v>
      </c>
      <c r="DN38" s="2"/>
      <c r="DO38" s="21"/>
      <c r="DP38" s="2"/>
      <c r="DQ38" s="2"/>
      <c r="DR38" s="2"/>
      <c r="DS38" s="18">
        <f t="shared" si="55"/>
        <v>0</v>
      </c>
      <c r="DT38" s="49">
        <f>DS38-DU38-DV38</f>
        <v>0</v>
      </c>
      <c r="DU38" s="2"/>
      <c r="DV38" s="21"/>
      <c r="DW38" s="2"/>
      <c r="DX38" s="2"/>
      <c r="DY38" s="2"/>
      <c r="DZ38" s="18">
        <f t="shared" si="56"/>
        <v>0</v>
      </c>
      <c r="EA38" s="49">
        <f>DZ38-EB38-EC38</f>
        <v>0</v>
      </c>
      <c r="EB38" s="2"/>
      <c r="EC38" s="21"/>
      <c r="ED38" s="2"/>
      <c r="EE38" s="2"/>
      <c r="EF38" s="2"/>
      <c r="EG38" s="18">
        <f t="shared" si="57"/>
        <v>0</v>
      </c>
      <c r="EH38" s="49">
        <f>EG38-EI38-EJ38</f>
        <v>0</v>
      </c>
      <c r="EI38" s="2"/>
      <c r="EJ38" s="21"/>
      <c r="EK38" s="2"/>
      <c r="EL38" s="2"/>
      <c r="EM38" s="2"/>
      <c r="EN38" s="26">
        <f t="shared" si="17"/>
        <v>0</v>
      </c>
      <c r="EO38" s="49">
        <f>EN38-EP38-EQ38</f>
        <v>0</v>
      </c>
      <c r="EP38" s="2"/>
      <c r="EQ38" s="21"/>
      <c r="ER38" s="2"/>
      <c r="ES38" s="2"/>
      <c r="ET38" s="2"/>
      <c r="EU38" s="18">
        <f t="shared" si="58"/>
        <v>0</v>
      </c>
      <c r="EV38" s="49">
        <f>EU38-EW38-EX38</f>
        <v>0</v>
      </c>
      <c r="EW38" s="2"/>
      <c r="EX38" s="21"/>
      <c r="EY38" s="2"/>
      <c r="EZ38" s="2"/>
      <c r="FA38" s="2"/>
      <c r="FB38" s="18">
        <f t="shared" si="59"/>
        <v>0</v>
      </c>
      <c r="FC38" s="49">
        <f>FB38-FD38-FE38</f>
        <v>0</v>
      </c>
      <c r="FD38" s="2"/>
      <c r="FE38" s="21"/>
      <c r="FF38" s="2"/>
      <c r="FG38" s="2"/>
      <c r="FH38" s="2"/>
      <c r="FI38" s="18">
        <f t="shared" si="60"/>
        <v>0</v>
      </c>
      <c r="FJ38" s="49">
        <f>FI38-FK38-FL38</f>
        <v>0</v>
      </c>
      <c r="FK38" s="2"/>
      <c r="FL38" s="21"/>
      <c r="FM38" s="2"/>
      <c r="FN38" s="2"/>
      <c r="FO38" s="2"/>
      <c r="FP38" s="26">
        <f t="shared" si="22"/>
        <v>0</v>
      </c>
      <c r="FQ38" s="49">
        <f>FP38-FR38-FS38</f>
        <v>0</v>
      </c>
      <c r="FR38" s="2"/>
      <c r="FS38" s="21"/>
      <c r="FT38" s="2"/>
      <c r="FU38" s="2"/>
      <c r="FV38" s="2"/>
      <c r="FW38" s="18">
        <f t="shared" si="61"/>
        <v>0</v>
      </c>
      <c r="FX38" s="49">
        <f>FW38-FY38-FZ38</f>
        <v>0</v>
      </c>
      <c r="FY38" s="2"/>
      <c r="FZ38" s="21"/>
      <c r="GA38" s="2"/>
      <c r="GB38" s="2"/>
      <c r="GC38" s="2"/>
      <c r="GD38" s="18">
        <f t="shared" si="62"/>
        <v>0</v>
      </c>
      <c r="GE38" s="49">
        <f>GD38-GF38-GG38</f>
        <v>0</v>
      </c>
      <c r="GF38" s="2"/>
      <c r="GG38" s="21"/>
      <c r="GH38" s="2"/>
      <c r="GI38" s="2"/>
      <c r="GJ38" s="2"/>
      <c r="GK38" s="18">
        <f t="shared" si="63"/>
        <v>0</v>
      </c>
      <c r="GL38" s="49">
        <f>GK38-GM38-GN38</f>
        <v>0</v>
      </c>
      <c r="GM38" s="2"/>
      <c r="GN38" s="21"/>
      <c r="GO38" s="2"/>
      <c r="GP38" s="2"/>
      <c r="GQ38" s="2"/>
      <c r="GR38" s="18">
        <f t="shared" si="64"/>
        <v>0</v>
      </c>
      <c r="GS38" s="49">
        <f>GR38-GT38-GU38</f>
        <v>0</v>
      </c>
      <c r="GT38" s="2"/>
      <c r="GU38" s="21"/>
      <c r="GV38" s="2"/>
      <c r="GW38" s="2"/>
      <c r="GX38" s="2">
        <v>0.333</v>
      </c>
      <c r="GY38" s="18">
        <f t="shared" si="65"/>
        <v>0.333</v>
      </c>
      <c r="GZ38" s="49">
        <f>GY38-HA38-HB38</f>
        <v>0.333</v>
      </c>
      <c r="HA38" s="2"/>
      <c r="HB38" s="21"/>
      <c r="HC38" s="2"/>
      <c r="HD38" s="2"/>
      <c r="HE38" s="2"/>
      <c r="HF38" s="18">
        <f t="shared" si="66"/>
        <v>0</v>
      </c>
      <c r="HG38" s="49">
        <f>HF38-HH38-HI38</f>
        <v>0</v>
      </c>
      <c r="HH38" s="2"/>
      <c r="HI38" s="21"/>
      <c r="HJ38" s="2"/>
      <c r="HK38" s="2"/>
      <c r="HL38" s="2"/>
      <c r="HM38" s="18">
        <f t="shared" si="67"/>
        <v>0</v>
      </c>
      <c r="HN38" s="49">
        <f>HM38-HO38-HP38</f>
        <v>0</v>
      </c>
      <c r="HO38" s="2"/>
      <c r="HP38" s="21"/>
      <c r="HQ38" s="2"/>
      <c r="HR38" s="2"/>
      <c r="HS38" s="2"/>
      <c r="HT38" s="18">
        <f t="shared" si="68"/>
        <v>0</v>
      </c>
      <c r="HU38" s="49">
        <f>HT38-HV38-HW38</f>
        <v>0</v>
      </c>
      <c r="HV38" s="2"/>
      <c r="HW38" s="21"/>
      <c r="HX38" s="2"/>
      <c r="HY38" s="2"/>
      <c r="HZ38" s="2"/>
      <c r="IA38" s="18">
        <f t="shared" si="69"/>
        <v>0</v>
      </c>
      <c r="IB38" s="49">
        <f>IA38-IC38-ID38</f>
        <v>0</v>
      </c>
      <c r="IC38" s="2"/>
      <c r="ID38" s="21"/>
      <c r="IE38" s="2"/>
      <c r="IF38" s="2"/>
      <c r="IG38" s="2"/>
      <c r="IH38" s="18">
        <f t="shared" si="70"/>
        <v>0</v>
      </c>
      <c r="II38" s="49">
        <f>IH38-IJ38-IK38</f>
        <v>0</v>
      </c>
      <c r="IJ38" s="2"/>
      <c r="IK38" s="21"/>
      <c r="IL38" s="2"/>
      <c r="IM38" s="2"/>
      <c r="IN38" s="2"/>
      <c r="IO38" s="18">
        <f t="shared" si="71"/>
        <v>0</v>
      </c>
      <c r="IP38" s="49">
        <f>IO38-IQ38-IR38</f>
        <v>0</v>
      </c>
      <c r="IQ38" s="2"/>
      <c r="IR38" s="21"/>
      <c r="IS38" s="37"/>
    </row>
    <row r="39" spans="1:253" s="97" customFormat="1" ht="9.75" customHeight="1">
      <c r="A39" s="74"/>
      <c r="B39" s="103" t="s">
        <v>138</v>
      </c>
      <c r="C39" s="64" t="s">
        <v>160</v>
      </c>
      <c r="D39" s="30">
        <f t="shared" si="72"/>
        <v>0</v>
      </c>
      <c r="E39" s="2">
        <f>SUM(P39,W39,AD39,AK39,AR39,BF39,BM39,BT39,CH39,CO39,CV39,DC39,DJ39,DQ39,DX39,EE39)+SUM(EL39,ES39,EZ39,FG39,FN39,FU39,GB39,GI39,GP39,GW39,HD39,HK39,HR39,HY39,IF39,IM39)</f>
        <v>0</v>
      </c>
      <c r="F39" s="18">
        <f t="shared" si="34"/>
        <v>0</v>
      </c>
      <c r="G39" s="18">
        <f t="shared" si="35"/>
        <v>0</v>
      </c>
      <c r="H39" s="4">
        <f t="shared" si="322"/>
        <v>0</v>
      </c>
      <c r="I39" s="4">
        <f t="shared" si="322"/>
        <v>0</v>
      </c>
      <c r="J39" s="2">
        <f t="shared" si="323"/>
        <v>0</v>
      </c>
      <c r="K39" s="2">
        <f t="shared" si="323"/>
        <v>0</v>
      </c>
      <c r="L39" s="10">
        <f>SUM(U39,AB39,AI39,AP39,AW39,BK39,BR39,BY39,CM39,CT39,DA39,DH39,DO39,DV39,EC39,EJ39)+SUM(EQ39,EX39,FE39,FL39,FS39,FZ39,GG39,GN39,GU39,HB39,HI39,HP39,HW39,ID39,IK39,IR39)</f>
        <v>0</v>
      </c>
      <c r="M39" s="163"/>
      <c r="N39" s="2"/>
      <c r="O39" s="170"/>
      <c r="P39" s="2"/>
      <c r="Q39" s="2"/>
      <c r="R39" s="18">
        <f t="shared" si="38"/>
        <v>0</v>
      </c>
      <c r="S39" s="49"/>
      <c r="T39" s="2"/>
      <c r="U39" s="21"/>
      <c r="V39" s="9"/>
      <c r="W39" s="2"/>
      <c r="X39" s="2"/>
      <c r="Y39" s="18">
        <f t="shared" si="39"/>
        <v>0</v>
      </c>
      <c r="Z39" s="47">
        <f t="shared" si="115"/>
        <v>0</v>
      </c>
      <c r="AA39" s="2"/>
      <c r="AB39" s="21"/>
      <c r="AC39" s="9"/>
      <c r="AD39" s="2"/>
      <c r="AE39" s="2"/>
      <c r="AF39" s="2"/>
      <c r="AG39" s="49"/>
      <c r="AH39" s="2"/>
      <c r="AI39" s="21"/>
      <c r="AJ39" s="9"/>
      <c r="AK39" s="2"/>
      <c r="AL39" s="2"/>
      <c r="AM39" s="2"/>
      <c r="AN39" s="49"/>
      <c r="AO39" s="2"/>
      <c r="AP39" s="21"/>
      <c r="AQ39" s="9"/>
      <c r="AR39" s="2"/>
      <c r="AS39" s="2"/>
      <c r="AT39" s="18">
        <f t="shared" si="40"/>
        <v>0</v>
      </c>
      <c r="AU39" s="49"/>
      <c r="AV39" s="2"/>
      <c r="AW39" s="21"/>
      <c r="AX39" s="29">
        <f t="shared" si="324"/>
        <v>0</v>
      </c>
      <c r="AY39" s="2">
        <f t="shared" si="325"/>
        <v>0</v>
      </c>
      <c r="AZ39" s="2">
        <f t="shared" si="326"/>
        <v>0</v>
      </c>
      <c r="BA39" s="2">
        <f t="shared" si="327"/>
        <v>0</v>
      </c>
      <c r="BB39" s="2">
        <f t="shared" si="328"/>
        <v>0</v>
      </c>
      <c r="BC39" s="2">
        <f t="shared" si="329"/>
        <v>0</v>
      </c>
      <c r="BD39" s="21">
        <f t="shared" si="330"/>
        <v>0</v>
      </c>
      <c r="BE39" s="9"/>
      <c r="BF39" s="2"/>
      <c r="BG39" s="2"/>
      <c r="BH39" s="18">
        <f t="shared" si="44"/>
        <v>0</v>
      </c>
      <c r="BI39" s="49"/>
      <c r="BJ39" s="2"/>
      <c r="BK39" s="21"/>
      <c r="BL39" s="9"/>
      <c r="BM39" s="2"/>
      <c r="BN39" s="2"/>
      <c r="BO39" s="210">
        <f t="shared" si="45"/>
        <v>0</v>
      </c>
      <c r="BP39" s="49"/>
      <c r="BQ39" s="2"/>
      <c r="BR39" s="21"/>
      <c r="BS39" s="9"/>
      <c r="BT39" s="2"/>
      <c r="BU39" s="2"/>
      <c r="BV39" s="18">
        <f t="shared" si="46"/>
        <v>0</v>
      </c>
      <c r="BW39" s="49"/>
      <c r="BX39" s="2"/>
      <c r="BY39" s="21"/>
      <c r="BZ39" s="29">
        <f t="shared" si="331"/>
        <v>0</v>
      </c>
      <c r="CA39" s="2">
        <f t="shared" si="331"/>
        <v>0</v>
      </c>
      <c r="CB39" s="2">
        <f t="shared" si="332"/>
        <v>0</v>
      </c>
      <c r="CC39" s="2">
        <f t="shared" si="333"/>
        <v>0</v>
      </c>
      <c r="CD39" s="2">
        <f t="shared" si="334"/>
        <v>0</v>
      </c>
      <c r="CE39" s="2">
        <f t="shared" si="335"/>
        <v>0</v>
      </c>
      <c r="CF39" s="21">
        <f t="shared" si="336"/>
        <v>0</v>
      </c>
      <c r="CG39" s="9"/>
      <c r="CH39" s="2"/>
      <c r="CI39" s="2"/>
      <c r="CJ39" s="4">
        <f t="shared" si="123"/>
        <v>0</v>
      </c>
      <c r="CK39" s="49"/>
      <c r="CL39" s="2"/>
      <c r="CM39" s="21"/>
      <c r="CN39" s="2"/>
      <c r="CO39" s="2"/>
      <c r="CP39" s="2"/>
      <c r="CQ39" s="18">
        <f t="shared" si="51"/>
        <v>0</v>
      </c>
      <c r="CR39" s="49"/>
      <c r="CS39" s="2"/>
      <c r="CT39" s="21"/>
      <c r="CU39" s="2"/>
      <c r="CV39" s="2"/>
      <c r="CW39" s="2"/>
      <c r="CX39" s="18">
        <f t="shared" si="52"/>
        <v>0</v>
      </c>
      <c r="CY39" s="49"/>
      <c r="CZ39" s="2"/>
      <c r="DA39" s="21"/>
      <c r="DB39" s="2"/>
      <c r="DC39" s="2"/>
      <c r="DD39" s="2"/>
      <c r="DE39" s="18">
        <f t="shared" si="53"/>
        <v>0</v>
      </c>
      <c r="DF39" s="49"/>
      <c r="DG39" s="2"/>
      <c r="DH39" s="21"/>
      <c r="DI39" s="2"/>
      <c r="DJ39" s="2"/>
      <c r="DK39" s="2"/>
      <c r="DL39" s="18">
        <f t="shared" si="54"/>
        <v>0</v>
      </c>
      <c r="DM39" s="49"/>
      <c r="DN39" s="2"/>
      <c r="DO39" s="21"/>
      <c r="DP39" s="2"/>
      <c r="DQ39" s="2"/>
      <c r="DR39" s="2"/>
      <c r="DS39" s="18">
        <f t="shared" si="55"/>
        <v>0</v>
      </c>
      <c r="DT39" s="49"/>
      <c r="DU39" s="2"/>
      <c r="DV39" s="21"/>
      <c r="DW39" s="2"/>
      <c r="DX39" s="2"/>
      <c r="DY39" s="2"/>
      <c r="DZ39" s="18">
        <f t="shared" si="56"/>
        <v>0</v>
      </c>
      <c r="EA39" s="49"/>
      <c r="EB39" s="2"/>
      <c r="EC39" s="21"/>
      <c r="ED39" s="2"/>
      <c r="EE39" s="2"/>
      <c r="EF39" s="2"/>
      <c r="EG39" s="18">
        <f t="shared" si="57"/>
        <v>0</v>
      </c>
      <c r="EH39" s="49"/>
      <c r="EI39" s="2"/>
      <c r="EJ39" s="21"/>
      <c r="EK39" s="2"/>
      <c r="EL39" s="2"/>
      <c r="EM39" s="2"/>
      <c r="EN39" s="26">
        <f t="shared" si="17"/>
        <v>0</v>
      </c>
      <c r="EO39" s="49"/>
      <c r="EP39" s="2"/>
      <c r="EQ39" s="21"/>
      <c r="ER39" s="2"/>
      <c r="ES39" s="2"/>
      <c r="ET39" s="2"/>
      <c r="EU39" s="18">
        <f t="shared" si="58"/>
        <v>0</v>
      </c>
      <c r="EV39" s="49"/>
      <c r="EW39" s="2"/>
      <c r="EX39" s="21"/>
      <c r="EY39" s="2"/>
      <c r="EZ39" s="2"/>
      <c r="FA39" s="2"/>
      <c r="FB39" s="18">
        <f t="shared" si="59"/>
        <v>0</v>
      </c>
      <c r="FC39" s="49"/>
      <c r="FD39" s="2"/>
      <c r="FE39" s="21"/>
      <c r="FF39" s="2"/>
      <c r="FG39" s="2"/>
      <c r="FH39" s="2"/>
      <c r="FI39" s="18">
        <f t="shared" si="60"/>
        <v>0</v>
      </c>
      <c r="FJ39" s="49"/>
      <c r="FK39" s="2"/>
      <c r="FL39" s="21"/>
      <c r="FM39" s="2"/>
      <c r="FN39" s="2"/>
      <c r="FO39" s="2"/>
      <c r="FP39" s="26">
        <f t="shared" si="22"/>
        <v>0</v>
      </c>
      <c r="FQ39" s="49"/>
      <c r="FR39" s="2"/>
      <c r="FS39" s="21"/>
      <c r="FT39" s="2"/>
      <c r="FU39" s="2"/>
      <c r="FV39" s="2"/>
      <c r="FW39" s="18">
        <f t="shared" si="61"/>
        <v>0</v>
      </c>
      <c r="FX39" s="49"/>
      <c r="FY39" s="2"/>
      <c r="FZ39" s="21"/>
      <c r="GA39" s="2"/>
      <c r="GB39" s="2"/>
      <c r="GC39" s="2"/>
      <c r="GD39" s="18">
        <f t="shared" si="62"/>
        <v>0</v>
      </c>
      <c r="GE39" s="49"/>
      <c r="GF39" s="2"/>
      <c r="GG39" s="21"/>
      <c r="GH39" s="2"/>
      <c r="GI39" s="2"/>
      <c r="GJ39" s="2"/>
      <c r="GK39" s="18">
        <f t="shared" si="63"/>
        <v>0</v>
      </c>
      <c r="GL39" s="49"/>
      <c r="GM39" s="2"/>
      <c r="GN39" s="21"/>
      <c r="GO39" s="2"/>
      <c r="GP39" s="2"/>
      <c r="GQ39" s="2"/>
      <c r="GR39" s="18">
        <f t="shared" si="64"/>
        <v>0</v>
      </c>
      <c r="GS39" s="49"/>
      <c r="GT39" s="2"/>
      <c r="GU39" s="21"/>
      <c r="GV39" s="2"/>
      <c r="GW39" s="2"/>
      <c r="GX39" s="2"/>
      <c r="GY39" s="18">
        <f t="shared" si="65"/>
        <v>0</v>
      </c>
      <c r="GZ39" s="49"/>
      <c r="HA39" s="2"/>
      <c r="HB39" s="21"/>
      <c r="HC39" s="2"/>
      <c r="HD39" s="2"/>
      <c r="HE39" s="2"/>
      <c r="HF39" s="18">
        <f t="shared" si="66"/>
        <v>0</v>
      </c>
      <c r="HG39" s="49"/>
      <c r="HH39" s="2"/>
      <c r="HI39" s="21"/>
      <c r="HJ39" s="2"/>
      <c r="HK39" s="2"/>
      <c r="HL39" s="2"/>
      <c r="HM39" s="18">
        <f t="shared" si="67"/>
        <v>0</v>
      </c>
      <c r="HN39" s="49"/>
      <c r="HO39" s="2"/>
      <c r="HP39" s="21"/>
      <c r="HQ39" s="2"/>
      <c r="HR39" s="2"/>
      <c r="HS39" s="2"/>
      <c r="HT39" s="18">
        <f t="shared" si="68"/>
        <v>0</v>
      </c>
      <c r="HU39" s="49"/>
      <c r="HV39" s="2"/>
      <c r="HW39" s="21"/>
      <c r="HX39" s="2"/>
      <c r="HY39" s="2"/>
      <c r="HZ39" s="2"/>
      <c r="IA39" s="18">
        <f t="shared" si="69"/>
        <v>0</v>
      </c>
      <c r="IB39" s="49"/>
      <c r="IC39" s="2"/>
      <c r="ID39" s="21"/>
      <c r="IE39" s="2"/>
      <c r="IF39" s="2"/>
      <c r="IG39" s="2"/>
      <c r="IH39" s="18">
        <f t="shared" si="70"/>
        <v>0</v>
      </c>
      <c r="II39" s="49"/>
      <c r="IJ39" s="2"/>
      <c r="IK39" s="21"/>
      <c r="IL39" s="2"/>
      <c r="IM39" s="2"/>
      <c r="IN39" s="2"/>
      <c r="IO39" s="18">
        <f t="shared" si="71"/>
        <v>0</v>
      </c>
      <c r="IP39" s="49"/>
      <c r="IQ39" s="2"/>
      <c r="IR39" s="21"/>
      <c r="IS39" s="37"/>
    </row>
    <row r="40" spans="1:253" s="97" customFormat="1" ht="9.75" customHeight="1">
      <c r="A40" s="74"/>
      <c r="B40" s="103" t="s">
        <v>139</v>
      </c>
      <c r="C40" s="64" t="s">
        <v>74</v>
      </c>
      <c r="D40" s="29"/>
      <c r="E40" s="2"/>
      <c r="F40" s="210"/>
      <c r="G40" s="210"/>
      <c r="H40" s="2"/>
      <c r="I40" s="2"/>
      <c r="J40" s="2"/>
      <c r="K40" s="2"/>
      <c r="L40" s="10"/>
      <c r="M40" s="163"/>
      <c r="N40" s="2"/>
      <c r="O40" s="170"/>
      <c r="P40" s="2"/>
      <c r="Q40" s="2"/>
      <c r="R40" s="210">
        <f t="shared" si="38"/>
        <v>0</v>
      </c>
      <c r="S40" s="49">
        <f>R40-T40-U40</f>
        <v>0</v>
      </c>
      <c r="T40" s="2"/>
      <c r="U40" s="21"/>
      <c r="V40" s="9">
        <v>2978388</v>
      </c>
      <c r="W40" s="2">
        <v>2915342</v>
      </c>
      <c r="X40" s="2">
        <v>148</v>
      </c>
      <c r="Y40" s="210">
        <f t="shared" si="39"/>
        <v>2978536</v>
      </c>
      <c r="Z40" s="49">
        <f t="shared" si="115"/>
        <v>2570964</v>
      </c>
      <c r="AA40" s="2">
        <v>407572</v>
      </c>
      <c r="AB40" s="21"/>
      <c r="AC40" s="9">
        <v>662074</v>
      </c>
      <c r="AD40" s="2">
        <f>510983+17466</f>
        <v>528449</v>
      </c>
      <c r="AE40" s="2">
        <v>-111030</v>
      </c>
      <c r="AF40" s="2">
        <f>+AC40+AE40</f>
        <v>551044</v>
      </c>
      <c r="AG40" s="49">
        <v>69383</v>
      </c>
      <c r="AH40" s="2">
        <v>481661</v>
      </c>
      <c r="AI40" s="21"/>
      <c r="AJ40" s="9"/>
      <c r="AK40" s="2"/>
      <c r="AL40" s="2"/>
      <c r="AM40" s="2"/>
      <c r="AN40" s="49"/>
      <c r="AO40" s="2"/>
      <c r="AP40" s="21"/>
      <c r="AQ40" s="9">
        <v>342338</v>
      </c>
      <c r="AR40" s="2"/>
      <c r="AS40" s="2">
        <v>10</v>
      </c>
      <c r="AT40" s="210">
        <f t="shared" si="40"/>
        <v>342348</v>
      </c>
      <c r="AU40" s="49">
        <f>AT40-AV40-AW40</f>
        <v>324849</v>
      </c>
      <c r="AV40" s="2">
        <v>17499</v>
      </c>
      <c r="AW40" s="21"/>
      <c r="AX40" s="29">
        <f t="shared" si="324"/>
        <v>2393642</v>
      </c>
      <c r="AY40" s="2">
        <f t="shared" si="325"/>
        <v>2338248</v>
      </c>
      <c r="AZ40" s="2">
        <f t="shared" si="326"/>
        <v>21485</v>
      </c>
      <c r="BA40" s="2">
        <f t="shared" si="327"/>
        <v>2415127</v>
      </c>
      <c r="BB40" s="2">
        <f t="shared" si="328"/>
        <v>2067657</v>
      </c>
      <c r="BC40" s="2">
        <f t="shared" si="329"/>
        <v>347470</v>
      </c>
      <c r="BD40" s="21">
        <f t="shared" si="330"/>
        <v>0</v>
      </c>
      <c r="BE40" s="9">
        <v>1488927</v>
      </c>
      <c r="BF40" s="2">
        <f>1374857+2863+50874</f>
        <v>1428594</v>
      </c>
      <c r="BG40" s="2">
        <v>5136</v>
      </c>
      <c r="BH40" s="210">
        <f t="shared" si="44"/>
        <v>1494063</v>
      </c>
      <c r="BI40" s="49">
        <f>BH40-BJ40-BK40</f>
        <v>1304037</v>
      </c>
      <c r="BJ40" s="2">
        <v>190026</v>
      </c>
      <c r="BK40" s="21"/>
      <c r="BL40" s="9">
        <v>285553</v>
      </c>
      <c r="BM40" s="2">
        <f>268505+1781+12298</f>
        <v>282584</v>
      </c>
      <c r="BN40" s="2">
        <v>10439</v>
      </c>
      <c r="BO40" s="210">
        <f t="shared" si="45"/>
        <v>295992</v>
      </c>
      <c r="BP40" s="49">
        <f>BO40-BQ40-BR40</f>
        <v>252445</v>
      </c>
      <c r="BQ40" s="2">
        <v>43547</v>
      </c>
      <c r="BR40" s="21"/>
      <c r="BS40" s="9">
        <v>619162</v>
      </c>
      <c r="BT40" s="2">
        <f>606084+2466+18520</f>
        <v>627070</v>
      </c>
      <c r="BU40" s="2">
        <v>5910</v>
      </c>
      <c r="BV40" s="210">
        <f t="shared" si="46"/>
        <v>625072</v>
      </c>
      <c r="BW40" s="49">
        <f>BV40-BX40-BY40</f>
        <v>511175</v>
      </c>
      <c r="BX40" s="2">
        <v>113897</v>
      </c>
      <c r="BY40" s="21"/>
      <c r="BZ40" s="29">
        <f t="shared" si="331"/>
        <v>3552252</v>
      </c>
      <c r="CA40" s="2">
        <f t="shared" si="331"/>
        <v>3456302</v>
      </c>
      <c r="CB40" s="2">
        <f t="shared" si="332"/>
        <v>1940</v>
      </c>
      <c r="CC40" s="2">
        <f t="shared" si="333"/>
        <v>3554192</v>
      </c>
      <c r="CD40" s="2">
        <f t="shared" si="334"/>
        <v>3066049</v>
      </c>
      <c r="CE40" s="2">
        <f t="shared" si="335"/>
        <v>488143</v>
      </c>
      <c r="CF40" s="21">
        <f t="shared" si="336"/>
        <v>0</v>
      </c>
      <c r="CG40" s="9">
        <v>91028</v>
      </c>
      <c r="CH40" s="2">
        <f>88504+9</f>
        <v>88513</v>
      </c>
      <c r="CI40" s="2">
        <v>41</v>
      </c>
      <c r="CJ40" s="2">
        <f t="shared" si="123"/>
        <v>91069</v>
      </c>
      <c r="CK40" s="49">
        <f>CJ40-CL40-CM40</f>
        <v>77630</v>
      </c>
      <c r="CL40" s="2">
        <v>13439</v>
      </c>
      <c r="CM40" s="21"/>
      <c r="CN40" s="2">
        <v>196896</v>
      </c>
      <c r="CO40" s="2">
        <f>177345+128</f>
        <v>177473</v>
      </c>
      <c r="CP40" s="2">
        <v>1</v>
      </c>
      <c r="CQ40" s="210">
        <f t="shared" si="51"/>
        <v>196897</v>
      </c>
      <c r="CR40" s="49">
        <f>CQ40-CS40-CT40</f>
        <v>169102</v>
      </c>
      <c r="CS40" s="2">
        <v>27795</v>
      </c>
      <c r="CT40" s="21"/>
      <c r="CU40" s="2">
        <v>127627</v>
      </c>
      <c r="CV40" s="2">
        <f>125196+31</f>
        <v>125227</v>
      </c>
      <c r="CW40" s="2">
        <v>26</v>
      </c>
      <c r="CX40" s="210">
        <f t="shared" si="52"/>
        <v>127653</v>
      </c>
      <c r="CY40" s="49">
        <f>CX40-CZ40-DA40</f>
        <v>113813</v>
      </c>
      <c r="CZ40" s="2">
        <v>13840</v>
      </c>
      <c r="DA40" s="21"/>
      <c r="DB40" s="2">
        <v>160641</v>
      </c>
      <c r="DC40" s="2">
        <f>149249+49</f>
        <v>149298</v>
      </c>
      <c r="DD40" s="2">
        <v>34</v>
      </c>
      <c r="DE40" s="210">
        <f t="shared" si="53"/>
        <v>160675</v>
      </c>
      <c r="DF40" s="49">
        <f>DE40-DG40-DH40</f>
        <v>136438</v>
      </c>
      <c r="DG40" s="2">
        <v>24237</v>
      </c>
      <c r="DH40" s="21"/>
      <c r="DI40" s="2">
        <v>64334</v>
      </c>
      <c r="DJ40" s="2">
        <f>65037+17</f>
        <v>65054</v>
      </c>
      <c r="DK40" s="2">
        <v>38</v>
      </c>
      <c r="DL40" s="210">
        <f t="shared" si="54"/>
        <v>64372</v>
      </c>
      <c r="DM40" s="49">
        <f>DL40-DN40-DO40</f>
        <v>56243</v>
      </c>
      <c r="DN40" s="2">
        <v>8129</v>
      </c>
      <c r="DO40" s="21"/>
      <c r="DP40" s="2">
        <v>180484</v>
      </c>
      <c r="DQ40" s="2">
        <f>174872+2</f>
        <v>174874</v>
      </c>
      <c r="DR40" s="2">
        <v>107</v>
      </c>
      <c r="DS40" s="210">
        <f t="shared" si="55"/>
        <v>180591</v>
      </c>
      <c r="DT40" s="49">
        <f>DS40-DU40-DV40</f>
        <v>152715</v>
      </c>
      <c r="DU40" s="2">
        <v>27876</v>
      </c>
      <c r="DV40" s="21"/>
      <c r="DW40" s="2">
        <v>174487</v>
      </c>
      <c r="DX40" s="2">
        <v>165384</v>
      </c>
      <c r="DY40" s="2">
        <v>95</v>
      </c>
      <c r="DZ40" s="210">
        <f t="shared" si="56"/>
        <v>174582</v>
      </c>
      <c r="EA40" s="49">
        <f>DZ40-EB40-EC40</f>
        <v>152503</v>
      </c>
      <c r="EB40" s="2">
        <v>22079</v>
      </c>
      <c r="EC40" s="21"/>
      <c r="ED40" s="2">
        <v>140384</v>
      </c>
      <c r="EE40" s="2">
        <v>140556</v>
      </c>
      <c r="EF40" s="2">
        <v>14</v>
      </c>
      <c r="EG40" s="210">
        <f t="shared" si="57"/>
        <v>140398</v>
      </c>
      <c r="EH40" s="49">
        <f>EG40-EI40-EJ40</f>
        <v>124572</v>
      </c>
      <c r="EI40" s="2">
        <v>15826</v>
      </c>
      <c r="EJ40" s="21"/>
      <c r="EK40" s="2">
        <v>134611</v>
      </c>
      <c r="EL40" s="2">
        <f>135335+82</f>
        <v>135417</v>
      </c>
      <c r="EM40" s="2">
        <v>722</v>
      </c>
      <c r="EN40" s="211">
        <f t="shared" si="17"/>
        <v>135333</v>
      </c>
      <c r="EO40" s="49">
        <f>EN40-EP40-EQ40</f>
        <v>120677</v>
      </c>
      <c r="EP40" s="2">
        <v>14656</v>
      </c>
      <c r="EQ40" s="21"/>
      <c r="ER40" s="2">
        <v>217716</v>
      </c>
      <c r="ES40" s="2">
        <f>217072+181</f>
        <v>217253</v>
      </c>
      <c r="ET40" s="2">
        <v>32</v>
      </c>
      <c r="EU40" s="210">
        <f t="shared" si="58"/>
        <v>217748</v>
      </c>
      <c r="EV40" s="49">
        <f>EU40-EW40-EX40</f>
        <v>190720</v>
      </c>
      <c r="EW40" s="2">
        <v>27028</v>
      </c>
      <c r="EX40" s="21"/>
      <c r="EY40" s="2">
        <v>127455</v>
      </c>
      <c r="EZ40" s="2">
        <v>122817</v>
      </c>
      <c r="FA40" s="2">
        <v>16</v>
      </c>
      <c r="FB40" s="210">
        <f t="shared" si="59"/>
        <v>127471</v>
      </c>
      <c r="FC40" s="49">
        <f>FB40-FD40-FE40</f>
        <v>108816</v>
      </c>
      <c r="FD40" s="2">
        <v>18655</v>
      </c>
      <c r="FE40" s="21"/>
      <c r="FF40" s="2">
        <v>211643</v>
      </c>
      <c r="FG40" s="2">
        <f>204475+121</f>
        <v>204596</v>
      </c>
      <c r="FH40" s="2">
        <v>129</v>
      </c>
      <c r="FI40" s="210">
        <f t="shared" si="60"/>
        <v>211772</v>
      </c>
      <c r="FJ40" s="49">
        <f>FI40-FK40-FL40</f>
        <v>160141</v>
      </c>
      <c r="FK40" s="2">
        <v>51631</v>
      </c>
      <c r="FL40" s="21"/>
      <c r="FM40" s="2">
        <v>97787</v>
      </c>
      <c r="FN40" s="2">
        <f>95262+64</f>
        <v>95326</v>
      </c>
      <c r="FO40" s="2">
        <v>21</v>
      </c>
      <c r="FP40" s="211">
        <f t="shared" si="22"/>
        <v>97808</v>
      </c>
      <c r="FQ40" s="49">
        <f>FP40-FR40-FS40</f>
        <v>85268</v>
      </c>
      <c r="FR40" s="2">
        <v>12540</v>
      </c>
      <c r="FS40" s="21"/>
      <c r="FT40" s="2">
        <v>197299</v>
      </c>
      <c r="FU40" s="2">
        <f>194506+1106</f>
        <v>195612</v>
      </c>
      <c r="FV40" s="2">
        <v>94</v>
      </c>
      <c r="FW40" s="210">
        <f t="shared" si="61"/>
        <v>197393</v>
      </c>
      <c r="FX40" s="49">
        <f>FW40-FY40-FZ40</f>
        <v>175276</v>
      </c>
      <c r="FY40" s="2">
        <v>22117</v>
      </c>
      <c r="FZ40" s="21"/>
      <c r="GA40" s="2">
        <v>124407</v>
      </c>
      <c r="GB40" s="2">
        <f>124076+43</f>
        <v>124119</v>
      </c>
      <c r="GC40" s="2">
        <v>67</v>
      </c>
      <c r="GD40" s="210">
        <f t="shared" si="62"/>
        <v>124474</v>
      </c>
      <c r="GE40" s="49">
        <f>GD40-GF40-GG40</f>
        <v>89892</v>
      </c>
      <c r="GF40" s="2">
        <v>34582</v>
      </c>
      <c r="GG40" s="21"/>
      <c r="GH40" s="2">
        <v>121742</v>
      </c>
      <c r="GI40" s="2">
        <v>126486</v>
      </c>
      <c r="GJ40" s="2">
        <v>17</v>
      </c>
      <c r="GK40" s="210">
        <f t="shared" si="63"/>
        <v>121759</v>
      </c>
      <c r="GL40" s="49">
        <f>GK40-GM40-GN40</f>
        <v>107813</v>
      </c>
      <c r="GM40" s="2">
        <v>13946</v>
      </c>
      <c r="GN40" s="21"/>
      <c r="GO40" s="2">
        <v>181837</v>
      </c>
      <c r="GP40" s="2">
        <f>174614+6</f>
        <v>174620</v>
      </c>
      <c r="GQ40" s="2">
        <v>41</v>
      </c>
      <c r="GR40" s="210">
        <f t="shared" si="64"/>
        <v>181878</v>
      </c>
      <c r="GS40" s="49">
        <f>GR40-GT40-GU40</f>
        <v>161327</v>
      </c>
      <c r="GT40" s="2">
        <v>20551</v>
      </c>
      <c r="GU40" s="21"/>
      <c r="GV40" s="2">
        <v>97097</v>
      </c>
      <c r="GW40" s="2">
        <v>97797</v>
      </c>
      <c r="GX40" s="2">
        <v>31</v>
      </c>
      <c r="GY40" s="210">
        <f t="shared" si="65"/>
        <v>97128</v>
      </c>
      <c r="GZ40" s="49">
        <f>GY40-HA40-HB40</f>
        <v>81667</v>
      </c>
      <c r="HA40" s="2">
        <v>15461</v>
      </c>
      <c r="HB40" s="21"/>
      <c r="HC40" s="2">
        <v>140706</v>
      </c>
      <c r="HD40" s="2">
        <f>141851+3</f>
        <v>141854</v>
      </c>
      <c r="HE40" s="2">
        <v>14</v>
      </c>
      <c r="HF40" s="210">
        <f t="shared" si="66"/>
        <v>140720</v>
      </c>
      <c r="HG40" s="49">
        <f>HF40-HH40-HI40</f>
        <v>127847</v>
      </c>
      <c r="HH40" s="2">
        <v>12873</v>
      </c>
      <c r="HI40" s="21"/>
      <c r="HJ40" s="2">
        <v>115600</v>
      </c>
      <c r="HK40" s="2">
        <f>105813+145</f>
        <v>105958</v>
      </c>
      <c r="HL40" s="2">
        <v>113</v>
      </c>
      <c r="HM40" s="210">
        <f t="shared" si="67"/>
        <v>115713</v>
      </c>
      <c r="HN40" s="49">
        <f>HM40-HO40-HP40</f>
        <v>101751</v>
      </c>
      <c r="HO40" s="2">
        <v>13962</v>
      </c>
      <c r="HP40" s="21"/>
      <c r="HQ40" s="2">
        <v>136608</v>
      </c>
      <c r="HR40" s="2">
        <f>134566+573</f>
        <v>135139</v>
      </c>
      <c r="HS40" s="2">
        <v>16</v>
      </c>
      <c r="HT40" s="210">
        <f t="shared" si="68"/>
        <v>136624</v>
      </c>
      <c r="HU40" s="49">
        <f>HT40-HV40-HW40</f>
        <v>116967</v>
      </c>
      <c r="HV40" s="2">
        <v>19657</v>
      </c>
      <c r="HW40" s="21"/>
      <c r="HX40" s="2">
        <v>121400</v>
      </c>
      <c r="HY40" s="2">
        <v>113804</v>
      </c>
      <c r="HZ40" s="2">
        <v>6</v>
      </c>
      <c r="IA40" s="210">
        <f t="shared" si="69"/>
        <v>121406</v>
      </c>
      <c r="IB40" s="49">
        <f>IA40-IC40-ID40</f>
        <v>107962</v>
      </c>
      <c r="IC40" s="2">
        <v>13444</v>
      </c>
      <c r="ID40" s="21"/>
      <c r="IE40" s="2">
        <v>183147</v>
      </c>
      <c r="IF40" s="2">
        <f>177643+332</f>
        <v>177975</v>
      </c>
      <c r="IG40" s="2">
        <v>177</v>
      </c>
      <c r="IH40" s="210">
        <f t="shared" si="70"/>
        <v>183324</v>
      </c>
      <c r="II40" s="49">
        <f>IH40-IJ40-IK40</f>
        <v>168777</v>
      </c>
      <c r="IJ40" s="2">
        <v>14547</v>
      </c>
      <c r="IK40" s="21"/>
      <c r="IL40" s="2">
        <v>207316</v>
      </c>
      <c r="IM40" s="2">
        <f>201144+6</f>
        <v>201150</v>
      </c>
      <c r="IN40" s="2">
        <v>88</v>
      </c>
      <c r="IO40" s="210">
        <f t="shared" si="71"/>
        <v>207404</v>
      </c>
      <c r="IP40" s="49">
        <f>IO40-IQ40-IR40</f>
        <v>178132</v>
      </c>
      <c r="IQ40" s="2">
        <v>29272</v>
      </c>
      <c r="IR40" s="21"/>
      <c r="IS40" s="37"/>
    </row>
    <row r="41" spans="1:253" s="102" customFormat="1" ht="23.25" customHeight="1">
      <c r="A41" s="180" t="s">
        <v>34</v>
      </c>
      <c r="B41" s="189"/>
      <c r="C41" s="190"/>
      <c r="D41" s="196">
        <f>+D38+D35</f>
        <v>3000000</v>
      </c>
      <c r="E41" s="152">
        <f aca="true" t="shared" si="337" ref="E41:P41">SUM(E35:E40)</f>
        <v>2920000</v>
      </c>
      <c r="F41" s="158">
        <f t="shared" si="34"/>
        <v>0</v>
      </c>
      <c r="G41" s="158">
        <f t="shared" si="35"/>
        <v>3000000</v>
      </c>
      <c r="H41" s="152">
        <f t="shared" si="337"/>
        <v>0.333</v>
      </c>
      <c r="I41" s="152">
        <f t="shared" si="337"/>
        <v>3000000.333</v>
      </c>
      <c r="J41" s="152">
        <f t="shared" si="337"/>
        <v>1000000.333</v>
      </c>
      <c r="K41" s="152">
        <f t="shared" si="337"/>
        <v>2000000</v>
      </c>
      <c r="L41" s="157">
        <f t="shared" si="337"/>
        <v>0</v>
      </c>
      <c r="M41" s="188">
        <f>+M38+M35</f>
        <v>3000000</v>
      </c>
      <c r="N41" s="152"/>
      <c r="O41" s="174">
        <f t="shared" si="337"/>
        <v>3000000</v>
      </c>
      <c r="P41" s="152">
        <f t="shared" si="337"/>
        <v>2920000</v>
      </c>
      <c r="Q41" s="152">
        <f>SUM(Q35:Q40)</f>
        <v>0</v>
      </c>
      <c r="R41" s="158">
        <f t="shared" si="38"/>
        <v>3000000</v>
      </c>
      <c r="S41" s="153">
        <f>SUM(S35:S40)</f>
        <v>1000000</v>
      </c>
      <c r="T41" s="152">
        <f>SUM(T35:T40)</f>
        <v>2000000</v>
      </c>
      <c r="U41" s="154">
        <f>SUM(U35:U40)</f>
        <v>0</v>
      </c>
      <c r="V41" s="151">
        <f aca="true" t="shared" si="338" ref="V41:AA41">SUM(V35:V40)</f>
        <v>2978388</v>
      </c>
      <c r="W41" s="152">
        <f t="shared" si="338"/>
        <v>2915342</v>
      </c>
      <c r="X41" s="152">
        <f t="shared" si="338"/>
        <v>148</v>
      </c>
      <c r="Y41" s="158">
        <f t="shared" si="39"/>
        <v>2978536</v>
      </c>
      <c r="Z41" s="155">
        <f t="shared" si="115"/>
        <v>2570964</v>
      </c>
      <c r="AA41" s="152">
        <f t="shared" si="338"/>
        <v>407572</v>
      </c>
      <c r="AB41" s="154">
        <f>SUM(AB35:AB40)</f>
        <v>0</v>
      </c>
      <c r="AC41" s="151">
        <f aca="true" t="shared" si="339" ref="AC41:AH41">SUM(AC35:AC40)</f>
        <v>662074</v>
      </c>
      <c r="AD41" s="152">
        <f t="shared" si="339"/>
        <v>528449</v>
      </c>
      <c r="AE41" s="152">
        <f t="shared" si="339"/>
        <v>-111030</v>
      </c>
      <c r="AF41" s="152">
        <f t="shared" si="339"/>
        <v>551044</v>
      </c>
      <c r="AG41" s="153">
        <f>SUM(AG35:AG40)</f>
        <v>69383</v>
      </c>
      <c r="AH41" s="152">
        <f t="shared" si="339"/>
        <v>481661</v>
      </c>
      <c r="AI41" s="154">
        <f>SUM(AI35:AI40)</f>
        <v>0</v>
      </c>
      <c r="AJ41" s="151"/>
      <c r="AK41" s="152"/>
      <c r="AL41" s="152"/>
      <c r="AM41" s="152"/>
      <c r="AN41" s="153"/>
      <c r="AO41" s="152"/>
      <c r="AP41" s="154"/>
      <c r="AQ41" s="151">
        <f aca="true" t="shared" si="340" ref="AQ41:AV41">SUM(AQ35:AQ40)</f>
        <v>342338</v>
      </c>
      <c r="AR41" s="152">
        <f t="shared" si="340"/>
        <v>0</v>
      </c>
      <c r="AS41" s="152">
        <f t="shared" si="340"/>
        <v>10</v>
      </c>
      <c r="AT41" s="158">
        <f t="shared" si="40"/>
        <v>342348</v>
      </c>
      <c r="AU41" s="153">
        <f>SUM(AU35:AU40)</f>
        <v>324849</v>
      </c>
      <c r="AV41" s="152">
        <f t="shared" si="340"/>
        <v>17499</v>
      </c>
      <c r="AW41" s="154">
        <f>SUM(AW35:AW40)</f>
        <v>0</v>
      </c>
      <c r="AX41" s="156">
        <f aca="true" t="shared" si="341" ref="AX41:BJ41">SUM(AX35:AX40)</f>
        <v>2393642</v>
      </c>
      <c r="AY41" s="152">
        <f t="shared" si="341"/>
        <v>2338248</v>
      </c>
      <c r="AZ41" s="152">
        <f>SUM(AZ35:AZ40)</f>
        <v>21485</v>
      </c>
      <c r="BA41" s="152">
        <f>SUM(BA35:BA40)</f>
        <v>2415127</v>
      </c>
      <c r="BB41" s="152">
        <f>SUM(BB35:BB40)</f>
        <v>2067657</v>
      </c>
      <c r="BC41" s="152">
        <f>SUM(BC35:BC40)</f>
        <v>347470</v>
      </c>
      <c r="BD41" s="154">
        <f t="shared" si="341"/>
        <v>0</v>
      </c>
      <c r="BE41" s="151">
        <f t="shared" si="341"/>
        <v>1488927</v>
      </c>
      <c r="BF41" s="152">
        <f t="shared" si="341"/>
        <v>1428594</v>
      </c>
      <c r="BG41" s="152">
        <f t="shared" si="341"/>
        <v>5136</v>
      </c>
      <c r="BH41" s="158">
        <f t="shared" si="44"/>
        <v>1494063</v>
      </c>
      <c r="BI41" s="153">
        <f>SUM(BI35:BI40)</f>
        <v>1304037</v>
      </c>
      <c r="BJ41" s="152">
        <f t="shared" si="341"/>
        <v>190026</v>
      </c>
      <c r="BK41" s="154">
        <f>SUM(BK35:BK40)</f>
        <v>0</v>
      </c>
      <c r="BL41" s="151">
        <f aca="true" t="shared" si="342" ref="BL41:BQ41">SUM(BL35:BL40)</f>
        <v>285553</v>
      </c>
      <c r="BM41" s="152">
        <f t="shared" si="342"/>
        <v>282584</v>
      </c>
      <c r="BN41" s="152">
        <f t="shared" si="342"/>
        <v>10439</v>
      </c>
      <c r="BO41" s="158">
        <f t="shared" si="45"/>
        <v>295992</v>
      </c>
      <c r="BP41" s="153">
        <f>SUM(BP35:BP40)</f>
        <v>252445</v>
      </c>
      <c r="BQ41" s="152">
        <f t="shared" si="342"/>
        <v>43547</v>
      </c>
      <c r="BR41" s="154">
        <f>SUM(BR35:BR40)</f>
        <v>0</v>
      </c>
      <c r="BS41" s="151">
        <f aca="true" t="shared" si="343" ref="BS41:BX41">SUM(BS35:BS40)</f>
        <v>619162</v>
      </c>
      <c r="BT41" s="152">
        <f t="shared" si="343"/>
        <v>627070</v>
      </c>
      <c r="BU41" s="152">
        <f t="shared" si="343"/>
        <v>5910</v>
      </c>
      <c r="BV41" s="158">
        <f t="shared" si="46"/>
        <v>625072</v>
      </c>
      <c r="BW41" s="153">
        <f>SUM(BW35:BW40)</f>
        <v>511175</v>
      </c>
      <c r="BX41" s="152">
        <f t="shared" si="343"/>
        <v>113897</v>
      </c>
      <c r="BY41" s="154">
        <f aca="true" t="shared" si="344" ref="BY41:CF41">SUM(BY35:BY40)</f>
        <v>0</v>
      </c>
      <c r="BZ41" s="151">
        <f t="shared" si="344"/>
        <v>3552252</v>
      </c>
      <c r="CA41" s="152">
        <f t="shared" si="344"/>
        <v>3456302</v>
      </c>
      <c r="CB41" s="152">
        <f t="shared" si="344"/>
        <v>1940.333</v>
      </c>
      <c r="CC41" s="152">
        <f t="shared" si="344"/>
        <v>3554192.333</v>
      </c>
      <c r="CD41" s="152">
        <f t="shared" si="344"/>
        <v>3066049.333</v>
      </c>
      <c r="CE41" s="152">
        <f t="shared" si="344"/>
        <v>488143</v>
      </c>
      <c r="CF41" s="157">
        <f t="shared" si="344"/>
        <v>0</v>
      </c>
      <c r="CG41" s="151">
        <f aca="true" t="shared" si="345" ref="CG41:CL41">SUM(CG35:CG40)</f>
        <v>91028</v>
      </c>
      <c r="CH41" s="152">
        <f t="shared" si="345"/>
        <v>88513</v>
      </c>
      <c r="CI41" s="152">
        <f t="shared" si="345"/>
        <v>41</v>
      </c>
      <c r="CJ41" s="158">
        <f t="shared" si="123"/>
        <v>91069</v>
      </c>
      <c r="CK41" s="153">
        <f>SUM(CK35:CK40)</f>
        <v>77630</v>
      </c>
      <c r="CL41" s="152">
        <f t="shared" si="345"/>
        <v>13439</v>
      </c>
      <c r="CM41" s="154">
        <f aca="true" t="shared" si="346" ref="CM41:CT41">SUM(CM35:CM40)</f>
        <v>0</v>
      </c>
      <c r="CN41" s="152">
        <f t="shared" si="346"/>
        <v>196896</v>
      </c>
      <c r="CO41" s="152">
        <f t="shared" si="346"/>
        <v>177473</v>
      </c>
      <c r="CP41" s="152">
        <f t="shared" si="346"/>
        <v>1</v>
      </c>
      <c r="CQ41" s="158">
        <f t="shared" si="51"/>
        <v>196897</v>
      </c>
      <c r="CR41" s="153">
        <f>SUM(CR35:CR40)</f>
        <v>169102</v>
      </c>
      <c r="CS41" s="152">
        <f t="shared" si="346"/>
        <v>27795</v>
      </c>
      <c r="CT41" s="154">
        <f t="shared" si="346"/>
        <v>0</v>
      </c>
      <c r="CU41" s="152">
        <f aca="true" t="shared" si="347" ref="CU41:CZ41">SUM(CU35:CU40)</f>
        <v>127627</v>
      </c>
      <c r="CV41" s="152">
        <f t="shared" si="347"/>
        <v>125227</v>
      </c>
      <c r="CW41" s="152">
        <f t="shared" si="347"/>
        <v>26</v>
      </c>
      <c r="CX41" s="158">
        <f t="shared" si="52"/>
        <v>127653</v>
      </c>
      <c r="CY41" s="153">
        <f>SUM(CY35:CY40)</f>
        <v>113813</v>
      </c>
      <c r="CZ41" s="152">
        <f t="shared" si="347"/>
        <v>13840</v>
      </c>
      <c r="DA41" s="154">
        <f>SUM(DA35:DA40)</f>
        <v>0</v>
      </c>
      <c r="DB41" s="152">
        <f aca="true" t="shared" si="348" ref="DB41:DG41">SUM(DB35:DB40)</f>
        <v>160641</v>
      </c>
      <c r="DC41" s="152">
        <f t="shared" si="348"/>
        <v>149298</v>
      </c>
      <c r="DD41" s="152">
        <f t="shared" si="348"/>
        <v>34</v>
      </c>
      <c r="DE41" s="158">
        <f t="shared" si="53"/>
        <v>160675</v>
      </c>
      <c r="DF41" s="153">
        <f>SUM(DF35:DF40)</f>
        <v>136438</v>
      </c>
      <c r="DG41" s="152">
        <f t="shared" si="348"/>
        <v>24237</v>
      </c>
      <c r="DH41" s="154">
        <f>SUM(DH35:DH40)</f>
        <v>0</v>
      </c>
      <c r="DI41" s="152">
        <f aca="true" t="shared" si="349" ref="DI41:DN41">SUM(DI35:DI40)</f>
        <v>64334</v>
      </c>
      <c r="DJ41" s="152">
        <f t="shared" si="349"/>
        <v>65054</v>
      </c>
      <c r="DK41" s="152">
        <f t="shared" si="349"/>
        <v>38</v>
      </c>
      <c r="DL41" s="158">
        <f t="shared" si="54"/>
        <v>64372</v>
      </c>
      <c r="DM41" s="153">
        <f>SUM(DM35:DM40)</f>
        <v>56243</v>
      </c>
      <c r="DN41" s="152">
        <f t="shared" si="349"/>
        <v>8129</v>
      </c>
      <c r="DO41" s="154">
        <f>SUM(DO35:DO40)</f>
        <v>0</v>
      </c>
      <c r="DP41" s="152">
        <f aca="true" t="shared" si="350" ref="DP41:DU41">SUM(DP35:DP40)</f>
        <v>180484</v>
      </c>
      <c r="DQ41" s="152">
        <f t="shared" si="350"/>
        <v>174874</v>
      </c>
      <c r="DR41" s="152">
        <f t="shared" si="350"/>
        <v>107</v>
      </c>
      <c r="DS41" s="158">
        <f t="shared" si="55"/>
        <v>180591</v>
      </c>
      <c r="DT41" s="153">
        <f>SUM(DT35:DT40)</f>
        <v>152715</v>
      </c>
      <c r="DU41" s="152">
        <f t="shared" si="350"/>
        <v>27876</v>
      </c>
      <c r="DV41" s="154">
        <f>SUM(DV35:DV40)</f>
        <v>0</v>
      </c>
      <c r="DW41" s="152">
        <f aca="true" t="shared" si="351" ref="DW41:EB41">SUM(DW35:DW40)</f>
        <v>174487</v>
      </c>
      <c r="DX41" s="152">
        <f t="shared" si="351"/>
        <v>165384</v>
      </c>
      <c r="DY41" s="152">
        <f t="shared" si="351"/>
        <v>95</v>
      </c>
      <c r="DZ41" s="158">
        <f t="shared" si="56"/>
        <v>174582</v>
      </c>
      <c r="EA41" s="153">
        <f>SUM(EA35:EA40)</f>
        <v>152503</v>
      </c>
      <c r="EB41" s="152">
        <f t="shared" si="351"/>
        <v>22079</v>
      </c>
      <c r="EC41" s="154">
        <f aca="true" t="shared" si="352" ref="EC41:EJ41">SUM(EC35:EC40)</f>
        <v>0</v>
      </c>
      <c r="ED41" s="152">
        <f t="shared" si="352"/>
        <v>140384</v>
      </c>
      <c r="EE41" s="152">
        <f t="shared" si="352"/>
        <v>140556</v>
      </c>
      <c r="EF41" s="152">
        <f t="shared" si="352"/>
        <v>14</v>
      </c>
      <c r="EG41" s="158">
        <f t="shared" si="57"/>
        <v>140398</v>
      </c>
      <c r="EH41" s="153">
        <f>SUM(EH35:EH40)</f>
        <v>124572</v>
      </c>
      <c r="EI41" s="152">
        <f t="shared" si="352"/>
        <v>15826</v>
      </c>
      <c r="EJ41" s="154">
        <f t="shared" si="352"/>
        <v>0</v>
      </c>
      <c r="EK41" s="152">
        <f aca="true" t="shared" si="353" ref="EK41:EP41">SUM(EK35:EK40)</f>
        <v>134611</v>
      </c>
      <c r="EL41" s="152">
        <f t="shared" si="353"/>
        <v>135417</v>
      </c>
      <c r="EM41" s="152">
        <f t="shared" si="353"/>
        <v>722</v>
      </c>
      <c r="EN41" s="159">
        <f t="shared" si="17"/>
        <v>135333</v>
      </c>
      <c r="EO41" s="153">
        <f>SUM(EO35:EO40)</f>
        <v>120677</v>
      </c>
      <c r="EP41" s="152">
        <f t="shared" si="353"/>
        <v>14656</v>
      </c>
      <c r="EQ41" s="154">
        <f>SUM(EQ35:EQ40)</f>
        <v>0</v>
      </c>
      <c r="ER41" s="152">
        <f aca="true" t="shared" si="354" ref="ER41:EW41">SUM(ER35:ER40)</f>
        <v>217716</v>
      </c>
      <c r="ES41" s="152">
        <f t="shared" si="354"/>
        <v>217253</v>
      </c>
      <c r="ET41" s="152">
        <f t="shared" si="354"/>
        <v>32</v>
      </c>
      <c r="EU41" s="158">
        <f t="shared" si="58"/>
        <v>217748</v>
      </c>
      <c r="EV41" s="153">
        <f>SUM(EV35:EV40)</f>
        <v>190720</v>
      </c>
      <c r="EW41" s="152">
        <f t="shared" si="354"/>
        <v>27028</v>
      </c>
      <c r="EX41" s="154">
        <f>SUM(EX35:EX40)</f>
        <v>0</v>
      </c>
      <c r="EY41" s="152">
        <f aca="true" t="shared" si="355" ref="EY41:FD41">SUM(EY35:EY40)</f>
        <v>127455</v>
      </c>
      <c r="EZ41" s="152">
        <f t="shared" si="355"/>
        <v>122817</v>
      </c>
      <c r="FA41" s="152">
        <f t="shared" si="355"/>
        <v>16</v>
      </c>
      <c r="FB41" s="158">
        <f t="shared" si="59"/>
        <v>127471</v>
      </c>
      <c r="FC41" s="153">
        <f>SUM(FC35:FC40)</f>
        <v>108816</v>
      </c>
      <c r="FD41" s="152">
        <f t="shared" si="355"/>
        <v>18655</v>
      </c>
      <c r="FE41" s="154">
        <f>SUM(FE35:FE40)</f>
        <v>0</v>
      </c>
      <c r="FF41" s="152">
        <f aca="true" t="shared" si="356" ref="FF41:FK41">SUM(FF35:FF40)</f>
        <v>211643</v>
      </c>
      <c r="FG41" s="152">
        <f t="shared" si="356"/>
        <v>204596</v>
      </c>
      <c r="FH41" s="152">
        <f t="shared" si="356"/>
        <v>129</v>
      </c>
      <c r="FI41" s="158">
        <f t="shared" si="60"/>
        <v>211772</v>
      </c>
      <c r="FJ41" s="153">
        <f>SUM(FJ35:FJ40)</f>
        <v>160141</v>
      </c>
      <c r="FK41" s="152">
        <f t="shared" si="356"/>
        <v>51631</v>
      </c>
      <c r="FL41" s="154">
        <f aca="true" t="shared" si="357" ref="FL41:FS41">SUM(FL35:FL40)</f>
        <v>0</v>
      </c>
      <c r="FM41" s="152">
        <f t="shared" si="357"/>
        <v>97787</v>
      </c>
      <c r="FN41" s="152">
        <f t="shared" si="357"/>
        <v>95326</v>
      </c>
      <c r="FO41" s="152">
        <f t="shared" si="357"/>
        <v>21</v>
      </c>
      <c r="FP41" s="159">
        <f t="shared" si="22"/>
        <v>97808</v>
      </c>
      <c r="FQ41" s="153">
        <f>SUM(FQ35:FQ40)</f>
        <v>85268</v>
      </c>
      <c r="FR41" s="152">
        <f t="shared" si="357"/>
        <v>12540</v>
      </c>
      <c r="FS41" s="154">
        <f t="shared" si="357"/>
        <v>0</v>
      </c>
      <c r="FT41" s="152">
        <f aca="true" t="shared" si="358" ref="FT41:FY41">SUM(FT35:FT40)</f>
        <v>197299</v>
      </c>
      <c r="FU41" s="152">
        <f t="shared" si="358"/>
        <v>195612</v>
      </c>
      <c r="FV41" s="152">
        <f t="shared" si="358"/>
        <v>94</v>
      </c>
      <c r="FW41" s="158">
        <f t="shared" si="61"/>
        <v>197393</v>
      </c>
      <c r="FX41" s="153">
        <f>SUM(FX35:FX40)</f>
        <v>175276</v>
      </c>
      <c r="FY41" s="152">
        <f t="shared" si="358"/>
        <v>22117</v>
      </c>
      <c r="FZ41" s="154">
        <f>SUM(FZ35:FZ40)</f>
        <v>0</v>
      </c>
      <c r="GA41" s="152">
        <f aca="true" t="shared" si="359" ref="GA41:GF41">SUM(GA35:GA40)</f>
        <v>124407</v>
      </c>
      <c r="GB41" s="152">
        <f t="shared" si="359"/>
        <v>124119</v>
      </c>
      <c r="GC41" s="152">
        <f t="shared" si="359"/>
        <v>67</v>
      </c>
      <c r="GD41" s="158">
        <f t="shared" si="62"/>
        <v>124474</v>
      </c>
      <c r="GE41" s="153">
        <f>SUM(GE35:GE40)</f>
        <v>89892</v>
      </c>
      <c r="GF41" s="152">
        <f t="shared" si="359"/>
        <v>34582</v>
      </c>
      <c r="GG41" s="154">
        <f>SUM(GG35:GG40)</f>
        <v>0</v>
      </c>
      <c r="GH41" s="152">
        <f aca="true" t="shared" si="360" ref="GH41:GM41">SUM(GH35:GH40)</f>
        <v>121742</v>
      </c>
      <c r="GI41" s="152">
        <f t="shared" si="360"/>
        <v>126486</v>
      </c>
      <c r="GJ41" s="152">
        <f t="shared" si="360"/>
        <v>17</v>
      </c>
      <c r="GK41" s="158">
        <f t="shared" si="63"/>
        <v>121759</v>
      </c>
      <c r="GL41" s="153">
        <f>SUM(GL35:GL40)</f>
        <v>107813</v>
      </c>
      <c r="GM41" s="152">
        <f t="shared" si="360"/>
        <v>13946</v>
      </c>
      <c r="GN41" s="154">
        <f>SUM(GN35:GN40)</f>
        <v>0</v>
      </c>
      <c r="GO41" s="152">
        <f aca="true" t="shared" si="361" ref="GO41:GT41">SUM(GO35:GO40)</f>
        <v>181837</v>
      </c>
      <c r="GP41" s="152">
        <f t="shared" si="361"/>
        <v>174620</v>
      </c>
      <c r="GQ41" s="152">
        <f t="shared" si="361"/>
        <v>41</v>
      </c>
      <c r="GR41" s="158">
        <f t="shared" si="64"/>
        <v>181878</v>
      </c>
      <c r="GS41" s="153">
        <f>SUM(GS35:GS40)</f>
        <v>161327</v>
      </c>
      <c r="GT41" s="152">
        <f t="shared" si="361"/>
        <v>20551</v>
      </c>
      <c r="GU41" s="154">
        <f>SUM(GU35:GU40)</f>
        <v>0</v>
      </c>
      <c r="GV41" s="152">
        <f aca="true" t="shared" si="362" ref="GV41:HA41">SUM(GV35:GV40)</f>
        <v>97097</v>
      </c>
      <c r="GW41" s="152">
        <f t="shared" si="362"/>
        <v>97797</v>
      </c>
      <c r="GX41" s="152">
        <f t="shared" si="362"/>
        <v>31.333</v>
      </c>
      <c r="GY41" s="158">
        <f t="shared" si="65"/>
        <v>97128.333</v>
      </c>
      <c r="GZ41" s="153">
        <f>SUM(GZ35:GZ40)</f>
        <v>81667.333</v>
      </c>
      <c r="HA41" s="152">
        <f t="shared" si="362"/>
        <v>15461</v>
      </c>
      <c r="HB41" s="154">
        <f>SUM(HB35:HB40)</f>
        <v>0</v>
      </c>
      <c r="HC41" s="152">
        <f>SUM(HC35:HC40)</f>
        <v>140706</v>
      </c>
      <c r="HD41" s="152">
        <f aca="true" t="shared" si="363" ref="HD41:HI41">SUM(HD35:HD40)</f>
        <v>141854</v>
      </c>
      <c r="HE41" s="152">
        <f t="shared" si="363"/>
        <v>14</v>
      </c>
      <c r="HF41" s="158">
        <f t="shared" si="66"/>
        <v>140720</v>
      </c>
      <c r="HG41" s="153">
        <f>SUM(HG35:HG40)</f>
        <v>127847</v>
      </c>
      <c r="HH41" s="152">
        <f t="shared" si="363"/>
        <v>12873</v>
      </c>
      <c r="HI41" s="154">
        <f t="shared" si="363"/>
        <v>0</v>
      </c>
      <c r="HJ41" s="152">
        <f aca="true" t="shared" si="364" ref="HJ41:HO41">SUM(HJ35:HJ40)</f>
        <v>115600</v>
      </c>
      <c r="HK41" s="152">
        <f t="shared" si="364"/>
        <v>105958</v>
      </c>
      <c r="HL41" s="152">
        <f t="shared" si="364"/>
        <v>113</v>
      </c>
      <c r="HM41" s="158">
        <f t="shared" si="67"/>
        <v>115713</v>
      </c>
      <c r="HN41" s="153">
        <f>SUM(HN35:HN40)</f>
        <v>101751</v>
      </c>
      <c r="HO41" s="152">
        <f t="shared" si="364"/>
        <v>13962</v>
      </c>
      <c r="HP41" s="154">
        <f>SUM(HP35:HP40)</f>
        <v>0</v>
      </c>
      <c r="HQ41" s="152">
        <f aca="true" t="shared" si="365" ref="HQ41:HV41">SUM(HQ35:HQ40)</f>
        <v>136608</v>
      </c>
      <c r="HR41" s="152">
        <f t="shared" si="365"/>
        <v>135139</v>
      </c>
      <c r="HS41" s="152">
        <f t="shared" si="365"/>
        <v>16</v>
      </c>
      <c r="HT41" s="158">
        <f t="shared" si="68"/>
        <v>136624</v>
      </c>
      <c r="HU41" s="153">
        <f>SUM(HU35:HU40)</f>
        <v>116967</v>
      </c>
      <c r="HV41" s="152">
        <f t="shared" si="365"/>
        <v>19657</v>
      </c>
      <c r="HW41" s="154">
        <f>SUM(HW35:HW40)</f>
        <v>0</v>
      </c>
      <c r="HX41" s="152">
        <f aca="true" t="shared" si="366" ref="HX41:IC41">SUM(HX35:HX40)</f>
        <v>121400</v>
      </c>
      <c r="HY41" s="152">
        <f t="shared" si="366"/>
        <v>113804</v>
      </c>
      <c r="HZ41" s="152">
        <f t="shared" si="366"/>
        <v>6</v>
      </c>
      <c r="IA41" s="158">
        <f t="shared" si="69"/>
        <v>121406</v>
      </c>
      <c r="IB41" s="153">
        <f>SUM(IB35:IB40)</f>
        <v>107962</v>
      </c>
      <c r="IC41" s="152">
        <f t="shared" si="366"/>
        <v>13444</v>
      </c>
      <c r="ID41" s="154">
        <f>SUM(ID35:ID40)</f>
        <v>0</v>
      </c>
      <c r="IE41" s="152">
        <f aca="true" t="shared" si="367" ref="IE41:IJ41">SUM(IE35:IE40)</f>
        <v>183147</v>
      </c>
      <c r="IF41" s="152">
        <f t="shared" si="367"/>
        <v>177975</v>
      </c>
      <c r="IG41" s="152">
        <f t="shared" si="367"/>
        <v>177</v>
      </c>
      <c r="IH41" s="158">
        <f t="shared" si="70"/>
        <v>183324</v>
      </c>
      <c r="II41" s="153">
        <f>SUM(II35:II40)</f>
        <v>168777</v>
      </c>
      <c r="IJ41" s="152">
        <f t="shared" si="367"/>
        <v>14547</v>
      </c>
      <c r="IK41" s="154">
        <f>SUM(IK35:IK40)</f>
        <v>0</v>
      </c>
      <c r="IL41" s="152">
        <f aca="true" t="shared" si="368" ref="IL41:IQ41">SUM(IL35:IL40)</f>
        <v>207316</v>
      </c>
      <c r="IM41" s="152">
        <f t="shared" si="368"/>
        <v>201150</v>
      </c>
      <c r="IN41" s="152">
        <f t="shared" si="368"/>
        <v>88</v>
      </c>
      <c r="IO41" s="158">
        <f t="shared" si="71"/>
        <v>207404</v>
      </c>
      <c r="IP41" s="153">
        <f>SUM(IP35:IP40)</f>
        <v>178132</v>
      </c>
      <c r="IQ41" s="152">
        <f t="shared" si="368"/>
        <v>29272</v>
      </c>
      <c r="IR41" s="154">
        <f>SUM(IR35:IR40)</f>
        <v>0</v>
      </c>
      <c r="IS41" s="41"/>
    </row>
    <row r="42" spans="1:253" s="105" customFormat="1" ht="30" customHeight="1" thickBot="1">
      <c r="A42" s="280" t="s">
        <v>4</v>
      </c>
      <c r="B42" s="281"/>
      <c r="C42" s="282"/>
      <c r="D42" s="195">
        <f>+D41+D33</f>
        <v>31546537</v>
      </c>
      <c r="E42" s="31">
        <f aca="true" t="shared" si="369" ref="E42:P42">E33+E41</f>
        <v>27761264</v>
      </c>
      <c r="F42" s="177">
        <f t="shared" si="34"/>
        <v>270899</v>
      </c>
      <c r="G42" s="177">
        <f t="shared" si="35"/>
        <v>31817436</v>
      </c>
      <c r="H42" s="31">
        <f t="shared" si="369"/>
        <v>29379.333</v>
      </c>
      <c r="I42" s="31">
        <f>I33+I41+0.6</f>
        <v>31846814.933000002</v>
      </c>
      <c r="J42" s="31">
        <f>J33+J41+1</f>
        <v>18242373.333</v>
      </c>
      <c r="K42" s="31">
        <f t="shared" si="369"/>
        <v>13587505</v>
      </c>
      <c r="L42" s="32">
        <f t="shared" si="369"/>
        <v>16937</v>
      </c>
      <c r="M42" s="166">
        <f>+M41+M33</f>
        <v>28630383</v>
      </c>
      <c r="N42" s="31">
        <f>+N11</f>
        <v>270899</v>
      </c>
      <c r="O42" s="185">
        <f t="shared" si="369"/>
        <v>28901282</v>
      </c>
      <c r="P42" s="31">
        <f t="shared" si="369"/>
        <v>25168153</v>
      </c>
      <c r="Q42" s="31">
        <f>Q33+Q41</f>
        <v>-83620.6</v>
      </c>
      <c r="R42" s="177">
        <f>+O42+Q42-0.3</f>
        <v>28817661.099999998</v>
      </c>
      <c r="S42" s="186">
        <f>S33+S41</f>
        <v>16625642</v>
      </c>
      <c r="T42" s="31">
        <f>T33+T41</f>
        <v>12191989</v>
      </c>
      <c r="U42" s="46">
        <f>U33+U41</f>
        <v>30</v>
      </c>
      <c r="V42" s="187">
        <f aca="true" t="shared" si="370" ref="V42:AB42">V33+V41</f>
        <v>3693677</v>
      </c>
      <c r="W42" s="31">
        <f t="shared" si="370"/>
        <v>3402430</v>
      </c>
      <c r="X42" s="31">
        <f t="shared" si="370"/>
        <v>148</v>
      </c>
      <c r="Y42" s="177">
        <f t="shared" si="39"/>
        <v>3693825</v>
      </c>
      <c r="Z42" s="194">
        <f t="shared" si="115"/>
        <v>3247934</v>
      </c>
      <c r="AA42" s="31">
        <f t="shared" si="370"/>
        <v>428984</v>
      </c>
      <c r="AB42" s="46">
        <f t="shared" si="370"/>
        <v>16907</v>
      </c>
      <c r="AC42" s="187">
        <f aca="true" t="shared" si="371" ref="AC42:AI42">AC33+AC41</f>
        <v>2364661</v>
      </c>
      <c r="AD42" s="31">
        <f t="shared" si="371"/>
        <v>2159803</v>
      </c>
      <c r="AE42" s="31">
        <f t="shared" si="371"/>
        <v>1970</v>
      </c>
      <c r="AF42" s="31">
        <f t="shared" si="371"/>
        <v>2366631</v>
      </c>
      <c r="AG42" s="186">
        <f t="shared" si="371"/>
        <v>530660</v>
      </c>
      <c r="AH42" s="31">
        <f t="shared" si="371"/>
        <v>1835971</v>
      </c>
      <c r="AI42" s="46">
        <f t="shared" si="371"/>
        <v>0</v>
      </c>
      <c r="AJ42" s="187"/>
      <c r="AK42" s="31"/>
      <c r="AL42" s="31"/>
      <c r="AM42" s="31"/>
      <c r="AN42" s="186"/>
      <c r="AO42" s="31"/>
      <c r="AP42" s="46"/>
      <c r="AQ42" s="187">
        <f aca="true" t="shared" si="372" ref="AQ42:AW42">AQ33+AQ41</f>
        <v>360738</v>
      </c>
      <c r="AR42" s="31">
        <f t="shared" si="372"/>
        <v>0</v>
      </c>
      <c r="AS42" s="31">
        <f t="shared" si="372"/>
        <v>10</v>
      </c>
      <c r="AT42" s="177">
        <f t="shared" si="40"/>
        <v>360748</v>
      </c>
      <c r="AU42" s="186">
        <f>AU33+AU41</f>
        <v>343249</v>
      </c>
      <c r="AV42" s="31">
        <f t="shared" si="372"/>
        <v>17499</v>
      </c>
      <c r="AW42" s="46">
        <f t="shared" si="372"/>
        <v>0</v>
      </c>
      <c r="AX42" s="45">
        <f aca="true" t="shared" si="373" ref="AX42:BK42">AX33+AX41</f>
        <v>2677228</v>
      </c>
      <c r="AY42" s="31">
        <f t="shared" si="373"/>
        <v>2615846</v>
      </c>
      <c r="AZ42" s="31">
        <f>AZ33+AZ41</f>
        <v>21485</v>
      </c>
      <c r="BA42" s="31">
        <f>BA33+BA41</f>
        <v>2698713</v>
      </c>
      <c r="BB42" s="31">
        <f>BB33+BB41</f>
        <v>2331449</v>
      </c>
      <c r="BC42" s="31">
        <f>BC33+BC41</f>
        <v>367264</v>
      </c>
      <c r="BD42" s="46">
        <f t="shared" si="373"/>
        <v>0</v>
      </c>
      <c r="BE42" s="187">
        <f t="shared" si="373"/>
        <v>1659366</v>
      </c>
      <c r="BF42" s="31">
        <f t="shared" si="373"/>
        <v>1595638</v>
      </c>
      <c r="BG42" s="31">
        <f t="shared" si="373"/>
        <v>5136</v>
      </c>
      <c r="BH42" s="177">
        <f t="shared" si="44"/>
        <v>1664502</v>
      </c>
      <c r="BI42" s="186">
        <f>BI33+BI41</f>
        <v>1474476</v>
      </c>
      <c r="BJ42" s="31">
        <f t="shared" si="373"/>
        <v>190026</v>
      </c>
      <c r="BK42" s="46">
        <f t="shared" si="373"/>
        <v>0</v>
      </c>
      <c r="BL42" s="187">
        <f aca="true" t="shared" si="374" ref="BL42:BR42">BL33+BL41</f>
        <v>285645</v>
      </c>
      <c r="BM42" s="31">
        <f t="shared" si="374"/>
        <v>282676</v>
      </c>
      <c r="BN42" s="31">
        <f t="shared" si="374"/>
        <v>10439</v>
      </c>
      <c r="BO42" s="177">
        <f t="shared" si="45"/>
        <v>296084</v>
      </c>
      <c r="BP42" s="186">
        <f>BP33+BP41</f>
        <v>252537</v>
      </c>
      <c r="BQ42" s="31">
        <f t="shared" si="374"/>
        <v>43547</v>
      </c>
      <c r="BR42" s="46">
        <f t="shared" si="374"/>
        <v>0</v>
      </c>
      <c r="BS42" s="187">
        <f aca="true" t="shared" si="375" ref="BS42:BY42">BS33+BS41</f>
        <v>732217</v>
      </c>
      <c r="BT42" s="31">
        <f t="shared" si="375"/>
        <v>737532</v>
      </c>
      <c r="BU42" s="31">
        <f t="shared" si="375"/>
        <v>5910</v>
      </c>
      <c r="BV42" s="177">
        <f t="shared" si="46"/>
        <v>738127</v>
      </c>
      <c r="BW42" s="186">
        <f>BW33+BW41</f>
        <v>604436</v>
      </c>
      <c r="BX42" s="31">
        <f t="shared" si="375"/>
        <v>133691</v>
      </c>
      <c r="BY42" s="46">
        <f t="shared" si="375"/>
        <v>0</v>
      </c>
      <c r="BZ42" s="187">
        <f aca="true" t="shared" si="376" ref="BZ42:CE42">BZ33+BZ41</f>
        <v>3748543</v>
      </c>
      <c r="CA42" s="31">
        <f t="shared" si="376"/>
        <v>3653373</v>
      </c>
      <c r="CB42" s="31">
        <f t="shared" si="376"/>
        <v>1940.333</v>
      </c>
      <c r="CC42" s="31">
        <f t="shared" si="376"/>
        <v>3750483.333</v>
      </c>
      <c r="CD42" s="31">
        <f t="shared" si="376"/>
        <v>3262340.333</v>
      </c>
      <c r="CE42" s="31">
        <f t="shared" si="376"/>
        <v>488143</v>
      </c>
      <c r="CF42" s="32">
        <f>CF33+CF41</f>
        <v>0</v>
      </c>
      <c r="CG42" s="187">
        <f aca="true" t="shared" si="377" ref="CG42:CM42">CG33+CG41</f>
        <v>93915</v>
      </c>
      <c r="CH42" s="31">
        <f t="shared" si="377"/>
        <v>91939</v>
      </c>
      <c r="CI42" s="31">
        <f t="shared" si="377"/>
        <v>41</v>
      </c>
      <c r="CJ42" s="177">
        <f t="shared" si="123"/>
        <v>93956</v>
      </c>
      <c r="CK42" s="186">
        <f>CK33+CK41</f>
        <v>80517</v>
      </c>
      <c r="CL42" s="31">
        <f t="shared" si="377"/>
        <v>13439</v>
      </c>
      <c r="CM42" s="46">
        <f t="shared" si="377"/>
        <v>0</v>
      </c>
      <c r="CN42" s="31">
        <f>CN33+CN41</f>
        <v>205555</v>
      </c>
      <c r="CO42" s="31">
        <f>CO33+CO41</f>
        <v>185670</v>
      </c>
      <c r="CP42" s="31">
        <f>CP33+CP41</f>
        <v>1</v>
      </c>
      <c r="CQ42" s="177">
        <f t="shared" si="51"/>
        <v>205556</v>
      </c>
      <c r="CR42" s="186">
        <f>CR33+CR41</f>
        <v>177761</v>
      </c>
      <c r="CS42" s="31">
        <f>CS33+CS41</f>
        <v>27795</v>
      </c>
      <c r="CT42" s="46">
        <f>CT33+CT41</f>
        <v>0</v>
      </c>
      <c r="CU42" s="31">
        <f aca="true" t="shared" si="378" ref="CU42:DA42">CU33+CU41</f>
        <v>135808</v>
      </c>
      <c r="CV42" s="31">
        <f t="shared" si="378"/>
        <v>133314</v>
      </c>
      <c r="CW42" s="31">
        <f t="shared" si="378"/>
        <v>26</v>
      </c>
      <c r="CX42" s="177">
        <f t="shared" si="52"/>
        <v>135834</v>
      </c>
      <c r="CY42" s="186">
        <f>CY33+CY41</f>
        <v>121994</v>
      </c>
      <c r="CZ42" s="31">
        <f t="shared" si="378"/>
        <v>13840</v>
      </c>
      <c r="DA42" s="46">
        <f t="shared" si="378"/>
        <v>0</v>
      </c>
      <c r="DB42" s="31">
        <f aca="true" t="shared" si="379" ref="DB42:DH42">DB33+DB41</f>
        <v>168012</v>
      </c>
      <c r="DC42" s="31">
        <f t="shared" si="379"/>
        <v>157289</v>
      </c>
      <c r="DD42" s="31">
        <f t="shared" si="379"/>
        <v>34</v>
      </c>
      <c r="DE42" s="177">
        <f t="shared" si="53"/>
        <v>168046</v>
      </c>
      <c r="DF42" s="186">
        <f>DF33+DF41</f>
        <v>143809</v>
      </c>
      <c r="DG42" s="31">
        <f t="shared" si="379"/>
        <v>24237</v>
      </c>
      <c r="DH42" s="46">
        <f t="shared" si="379"/>
        <v>0</v>
      </c>
      <c r="DI42" s="31">
        <f aca="true" t="shared" si="380" ref="DI42:DO42">DI33+DI41</f>
        <v>66707</v>
      </c>
      <c r="DJ42" s="31">
        <f t="shared" si="380"/>
        <v>67420</v>
      </c>
      <c r="DK42" s="31">
        <f t="shared" si="380"/>
        <v>38</v>
      </c>
      <c r="DL42" s="177">
        <f t="shared" si="54"/>
        <v>66745</v>
      </c>
      <c r="DM42" s="186">
        <f>DM33+DM41</f>
        <v>58616</v>
      </c>
      <c r="DN42" s="31">
        <f t="shared" si="380"/>
        <v>8129</v>
      </c>
      <c r="DO42" s="46">
        <f t="shared" si="380"/>
        <v>0</v>
      </c>
      <c r="DP42" s="31">
        <f aca="true" t="shared" si="381" ref="DP42:DV42">DP33+DP41</f>
        <v>194557</v>
      </c>
      <c r="DQ42" s="31">
        <f t="shared" si="381"/>
        <v>192962</v>
      </c>
      <c r="DR42" s="31">
        <f t="shared" si="381"/>
        <v>107</v>
      </c>
      <c r="DS42" s="177">
        <f t="shared" si="55"/>
        <v>194664</v>
      </c>
      <c r="DT42" s="186">
        <f>DT33+DT41</f>
        <v>166788</v>
      </c>
      <c r="DU42" s="31">
        <f t="shared" si="381"/>
        <v>27876</v>
      </c>
      <c r="DV42" s="46">
        <f t="shared" si="381"/>
        <v>0</v>
      </c>
      <c r="DW42" s="31">
        <f aca="true" t="shared" si="382" ref="DW42:EC42">DW33+DW41</f>
        <v>185178</v>
      </c>
      <c r="DX42" s="31">
        <f t="shared" si="382"/>
        <v>174330</v>
      </c>
      <c r="DY42" s="31">
        <f t="shared" si="382"/>
        <v>95</v>
      </c>
      <c r="DZ42" s="177">
        <f t="shared" si="56"/>
        <v>185273</v>
      </c>
      <c r="EA42" s="186">
        <f>EA33+EA41</f>
        <v>163194</v>
      </c>
      <c r="EB42" s="31">
        <f t="shared" si="382"/>
        <v>22079</v>
      </c>
      <c r="EC42" s="46">
        <f t="shared" si="382"/>
        <v>0</v>
      </c>
      <c r="ED42" s="31">
        <f aca="true" t="shared" si="383" ref="ED42:EJ42">ED33+ED41</f>
        <v>151384</v>
      </c>
      <c r="EE42" s="31">
        <f t="shared" si="383"/>
        <v>152792</v>
      </c>
      <c r="EF42" s="31">
        <f t="shared" si="383"/>
        <v>14</v>
      </c>
      <c r="EG42" s="177">
        <f t="shared" si="57"/>
        <v>151398</v>
      </c>
      <c r="EH42" s="186">
        <f>EH33+EH41</f>
        <v>135572</v>
      </c>
      <c r="EI42" s="31">
        <f t="shared" si="383"/>
        <v>15826</v>
      </c>
      <c r="EJ42" s="46">
        <f t="shared" si="383"/>
        <v>0</v>
      </c>
      <c r="EK42" s="31">
        <f aca="true" t="shared" si="384" ref="EK42:EQ42">EK33+EK41</f>
        <v>143185</v>
      </c>
      <c r="EL42" s="31">
        <f t="shared" si="384"/>
        <v>142627</v>
      </c>
      <c r="EM42" s="31">
        <f t="shared" si="384"/>
        <v>722</v>
      </c>
      <c r="EN42" s="177">
        <f t="shared" si="17"/>
        <v>143907</v>
      </c>
      <c r="EO42" s="186">
        <f>EO33+EO41</f>
        <v>129251</v>
      </c>
      <c r="EP42" s="31">
        <f t="shared" si="384"/>
        <v>14656</v>
      </c>
      <c r="EQ42" s="46">
        <f t="shared" si="384"/>
        <v>0</v>
      </c>
      <c r="ER42" s="31">
        <f aca="true" t="shared" si="385" ref="ER42:EX42">ER33+ER41</f>
        <v>227305</v>
      </c>
      <c r="ES42" s="31">
        <f t="shared" si="385"/>
        <v>227555</v>
      </c>
      <c r="ET42" s="31">
        <f t="shared" si="385"/>
        <v>32</v>
      </c>
      <c r="EU42" s="177">
        <f t="shared" si="58"/>
        <v>227337</v>
      </c>
      <c r="EV42" s="186">
        <f>EV33+EV41</f>
        <v>200309</v>
      </c>
      <c r="EW42" s="31">
        <f t="shared" si="385"/>
        <v>27028</v>
      </c>
      <c r="EX42" s="46">
        <f t="shared" si="385"/>
        <v>0</v>
      </c>
      <c r="EY42" s="31">
        <f aca="true" t="shared" si="386" ref="EY42:FE42">EY33+EY41</f>
        <v>132964</v>
      </c>
      <c r="EZ42" s="31">
        <f t="shared" si="386"/>
        <v>128303</v>
      </c>
      <c r="FA42" s="31">
        <f t="shared" si="386"/>
        <v>16</v>
      </c>
      <c r="FB42" s="177">
        <f t="shared" si="59"/>
        <v>132980</v>
      </c>
      <c r="FC42" s="186">
        <f>FC33+FC41</f>
        <v>114325</v>
      </c>
      <c r="FD42" s="31">
        <f t="shared" si="386"/>
        <v>18655</v>
      </c>
      <c r="FE42" s="46">
        <f t="shared" si="386"/>
        <v>0</v>
      </c>
      <c r="FF42" s="31">
        <f aca="true" t="shared" si="387" ref="FF42:FL42">FF33+FF41</f>
        <v>219796</v>
      </c>
      <c r="FG42" s="31">
        <f t="shared" si="387"/>
        <v>212472</v>
      </c>
      <c r="FH42" s="31">
        <f t="shared" si="387"/>
        <v>129</v>
      </c>
      <c r="FI42" s="177">
        <f t="shared" si="60"/>
        <v>219925</v>
      </c>
      <c r="FJ42" s="186">
        <f>FJ33+FJ41</f>
        <v>168294</v>
      </c>
      <c r="FK42" s="31">
        <f t="shared" si="387"/>
        <v>51631</v>
      </c>
      <c r="FL42" s="46">
        <f t="shared" si="387"/>
        <v>0</v>
      </c>
      <c r="FM42" s="31">
        <f aca="true" t="shared" si="388" ref="FM42:FS42">FM33+FM41</f>
        <v>101772</v>
      </c>
      <c r="FN42" s="31">
        <f t="shared" si="388"/>
        <v>99420</v>
      </c>
      <c r="FO42" s="31">
        <f t="shared" si="388"/>
        <v>21</v>
      </c>
      <c r="FP42" s="177">
        <f t="shared" si="22"/>
        <v>101793</v>
      </c>
      <c r="FQ42" s="186">
        <f>FQ33+FQ41</f>
        <v>89253</v>
      </c>
      <c r="FR42" s="31">
        <f t="shared" si="388"/>
        <v>12540</v>
      </c>
      <c r="FS42" s="46">
        <f t="shared" si="388"/>
        <v>0</v>
      </c>
      <c r="FT42" s="31">
        <f aca="true" t="shared" si="389" ref="FT42:FZ42">FT33+FT41</f>
        <v>205711</v>
      </c>
      <c r="FU42" s="31">
        <f t="shared" si="389"/>
        <v>203510</v>
      </c>
      <c r="FV42" s="31">
        <f t="shared" si="389"/>
        <v>94</v>
      </c>
      <c r="FW42" s="177">
        <f t="shared" si="61"/>
        <v>205805</v>
      </c>
      <c r="FX42" s="186">
        <f>FX33+FX41</f>
        <v>183688</v>
      </c>
      <c r="FY42" s="31">
        <f t="shared" si="389"/>
        <v>22117</v>
      </c>
      <c r="FZ42" s="46">
        <f t="shared" si="389"/>
        <v>0</v>
      </c>
      <c r="GA42" s="31">
        <f>GA33+GA41</f>
        <v>136553</v>
      </c>
      <c r="GB42" s="31">
        <f aca="true" t="shared" si="390" ref="GB42:GG42">GB33+GB41</f>
        <v>137610</v>
      </c>
      <c r="GC42" s="31">
        <f t="shared" si="390"/>
        <v>67</v>
      </c>
      <c r="GD42" s="177">
        <f t="shared" si="62"/>
        <v>136620</v>
      </c>
      <c r="GE42" s="186">
        <f>GE33+GE41</f>
        <v>102038</v>
      </c>
      <c r="GF42" s="31">
        <f t="shared" si="390"/>
        <v>34582</v>
      </c>
      <c r="GG42" s="46">
        <f t="shared" si="390"/>
        <v>0</v>
      </c>
      <c r="GH42" s="31">
        <f aca="true" t="shared" si="391" ref="GH42:GN42">GH33+GH41</f>
        <v>127127</v>
      </c>
      <c r="GI42" s="31">
        <f t="shared" si="391"/>
        <v>131587</v>
      </c>
      <c r="GJ42" s="31">
        <f t="shared" si="391"/>
        <v>17</v>
      </c>
      <c r="GK42" s="177">
        <f t="shared" si="63"/>
        <v>127144</v>
      </c>
      <c r="GL42" s="186">
        <f>GL33+GL41</f>
        <v>113198</v>
      </c>
      <c r="GM42" s="31">
        <f t="shared" si="391"/>
        <v>13946</v>
      </c>
      <c r="GN42" s="46">
        <f t="shared" si="391"/>
        <v>0</v>
      </c>
      <c r="GO42" s="31">
        <f aca="true" t="shared" si="392" ref="GO42:GU42">GO33+GO41</f>
        <v>191032</v>
      </c>
      <c r="GP42" s="31">
        <f t="shared" si="392"/>
        <v>182878</v>
      </c>
      <c r="GQ42" s="31">
        <f t="shared" si="392"/>
        <v>41</v>
      </c>
      <c r="GR42" s="177">
        <f t="shared" si="64"/>
        <v>191073</v>
      </c>
      <c r="GS42" s="186">
        <f>GS33+GS41</f>
        <v>170522</v>
      </c>
      <c r="GT42" s="31">
        <f t="shared" si="392"/>
        <v>20551</v>
      </c>
      <c r="GU42" s="46">
        <f t="shared" si="392"/>
        <v>0</v>
      </c>
      <c r="GV42" s="31">
        <f aca="true" t="shared" si="393" ref="GV42:HB42">GV33+GV41</f>
        <v>100423</v>
      </c>
      <c r="GW42" s="31">
        <f t="shared" si="393"/>
        <v>103123</v>
      </c>
      <c r="GX42" s="31">
        <f t="shared" si="393"/>
        <v>31.333</v>
      </c>
      <c r="GY42" s="177">
        <f t="shared" si="65"/>
        <v>100454.333</v>
      </c>
      <c r="GZ42" s="186">
        <f>GZ33+GZ41</f>
        <v>84993.333</v>
      </c>
      <c r="HA42" s="31">
        <f t="shared" si="393"/>
        <v>15461</v>
      </c>
      <c r="HB42" s="46">
        <f t="shared" si="393"/>
        <v>0</v>
      </c>
      <c r="HC42" s="31">
        <f aca="true" t="shared" si="394" ref="HC42:HI42">HC33+HC41</f>
        <v>146685</v>
      </c>
      <c r="HD42" s="31">
        <f t="shared" si="394"/>
        <v>147788</v>
      </c>
      <c r="HE42" s="31">
        <f t="shared" si="394"/>
        <v>14</v>
      </c>
      <c r="HF42" s="177">
        <f t="shared" si="66"/>
        <v>146699</v>
      </c>
      <c r="HG42" s="186">
        <f>HG33+HG41</f>
        <v>133826</v>
      </c>
      <c r="HH42" s="31">
        <f t="shared" si="394"/>
        <v>12873</v>
      </c>
      <c r="HI42" s="46">
        <f t="shared" si="394"/>
        <v>0</v>
      </c>
      <c r="HJ42" s="31">
        <f aca="true" t="shared" si="395" ref="HJ42:HP42">HJ33+HJ41</f>
        <v>121245</v>
      </c>
      <c r="HK42" s="31">
        <f t="shared" si="395"/>
        <v>110129</v>
      </c>
      <c r="HL42" s="31">
        <f t="shared" si="395"/>
        <v>113</v>
      </c>
      <c r="HM42" s="177">
        <f t="shared" si="67"/>
        <v>121358</v>
      </c>
      <c r="HN42" s="186">
        <f>HN33+HN41</f>
        <v>107396</v>
      </c>
      <c r="HO42" s="31">
        <f t="shared" si="395"/>
        <v>13962</v>
      </c>
      <c r="HP42" s="46">
        <f t="shared" si="395"/>
        <v>0</v>
      </c>
      <c r="HQ42" s="31">
        <f aca="true" t="shared" si="396" ref="HQ42:HW42">HQ33+HQ41</f>
        <v>153299</v>
      </c>
      <c r="HR42" s="31">
        <f t="shared" si="396"/>
        <v>151276</v>
      </c>
      <c r="HS42" s="31">
        <f t="shared" si="396"/>
        <v>16</v>
      </c>
      <c r="HT42" s="177">
        <f t="shared" si="68"/>
        <v>153315</v>
      </c>
      <c r="HU42" s="186">
        <f>HU33+HU41</f>
        <v>133658</v>
      </c>
      <c r="HV42" s="31">
        <f t="shared" si="396"/>
        <v>19657</v>
      </c>
      <c r="HW42" s="46">
        <f t="shared" si="396"/>
        <v>0</v>
      </c>
      <c r="HX42" s="31">
        <f aca="true" t="shared" si="397" ref="HX42:ID42">HX33+HX41</f>
        <v>127889</v>
      </c>
      <c r="HY42" s="31">
        <f t="shared" si="397"/>
        <v>119233</v>
      </c>
      <c r="HZ42" s="31">
        <f t="shared" si="397"/>
        <v>6</v>
      </c>
      <c r="IA42" s="177">
        <f t="shared" si="69"/>
        <v>127895</v>
      </c>
      <c r="IB42" s="186">
        <f>IB33+IB41</f>
        <v>114451</v>
      </c>
      <c r="IC42" s="31">
        <f t="shared" si="397"/>
        <v>13444</v>
      </c>
      <c r="ID42" s="46">
        <f t="shared" si="397"/>
        <v>0</v>
      </c>
      <c r="IE42" s="31">
        <f aca="true" t="shared" si="398" ref="IE42:IK42">IE33+IE41</f>
        <v>191246</v>
      </c>
      <c r="IF42" s="31">
        <f t="shared" si="398"/>
        <v>184958</v>
      </c>
      <c r="IG42" s="31">
        <f t="shared" si="398"/>
        <v>177</v>
      </c>
      <c r="IH42" s="177">
        <f t="shared" si="70"/>
        <v>191423</v>
      </c>
      <c r="II42" s="186">
        <f>II33+II41</f>
        <v>176876</v>
      </c>
      <c r="IJ42" s="31">
        <f t="shared" si="398"/>
        <v>14547</v>
      </c>
      <c r="IK42" s="46">
        <f t="shared" si="398"/>
        <v>0</v>
      </c>
      <c r="IL42" s="31">
        <f aca="true" t="shared" si="399" ref="IL42:IR42">IL33+IL41</f>
        <v>221195</v>
      </c>
      <c r="IM42" s="31">
        <f t="shared" si="399"/>
        <v>215188</v>
      </c>
      <c r="IN42" s="31">
        <f t="shared" si="399"/>
        <v>88</v>
      </c>
      <c r="IO42" s="177">
        <f t="shared" si="71"/>
        <v>221283</v>
      </c>
      <c r="IP42" s="186">
        <f>IP33+IP41</f>
        <v>192011</v>
      </c>
      <c r="IQ42" s="31">
        <f t="shared" si="399"/>
        <v>29272</v>
      </c>
      <c r="IR42" s="46">
        <f t="shared" si="399"/>
        <v>0</v>
      </c>
      <c r="IS42" s="42"/>
    </row>
    <row r="43" spans="1:253" s="95" customFormat="1" ht="28.5" customHeight="1">
      <c r="A43" s="242" t="s">
        <v>1</v>
      </c>
      <c r="B43" s="243"/>
      <c r="C43" s="244"/>
      <c r="D43" s="30">
        <f t="shared" si="72"/>
        <v>0</v>
      </c>
      <c r="E43" s="108"/>
      <c r="F43" s="18">
        <f t="shared" si="34"/>
        <v>0</v>
      </c>
      <c r="G43" s="18">
        <f t="shared" si="35"/>
        <v>0</v>
      </c>
      <c r="H43" s="108"/>
      <c r="I43" s="108"/>
      <c r="J43" s="108"/>
      <c r="K43" s="108"/>
      <c r="L43" s="122"/>
      <c r="M43" s="167"/>
      <c r="N43" s="108"/>
      <c r="O43" s="175"/>
      <c r="P43" s="108"/>
      <c r="Q43" s="108"/>
      <c r="R43" s="18">
        <f t="shared" si="38"/>
        <v>0</v>
      </c>
      <c r="S43" s="123"/>
      <c r="T43" s="108"/>
      <c r="U43" s="109"/>
      <c r="V43" s="121"/>
      <c r="W43" s="108"/>
      <c r="X43" s="108"/>
      <c r="Y43" s="18">
        <f t="shared" si="39"/>
        <v>0</v>
      </c>
      <c r="Z43" s="47">
        <f t="shared" si="115"/>
        <v>0</v>
      </c>
      <c r="AA43" s="108"/>
      <c r="AB43" s="109"/>
      <c r="AC43" s="121"/>
      <c r="AD43" s="108"/>
      <c r="AE43" s="108"/>
      <c r="AF43" s="108"/>
      <c r="AG43" s="123"/>
      <c r="AH43" s="108"/>
      <c r="AI43" s="109"/>
      <c r="AJ43" s="121"/>
      <c r="AK43" s="108"/>
      <c r="AL43" s="108"/>
      <c r="AM43" s="108"/>
      <c r="AN43" s="123"/>
      <c r="AO43" s="108"/>
      <c r="AP43" s="109"/>
      <c r="AQ43" s="121"/>
      <c r="AR43" s="108"/>
      <c r="AS43" s="108"/>
      <c r="AT43" s="18">
        <f t="shared" si="40"/>
        <v>0</v>
      </c>
      <c r="AU43" s="123"/>
      <c r="AV43" s="108"/>
      <c r="AW43" s="109"/>
      <c r="AX43" s="107"/>
      <c r="AY43" s="108"/>
      <c r="AZ43" s="108"/>
      <c r="BA43" s="108"/>
      <c r="BB43" s="108"/>
      <c r="BC43" s="108"/>
      <c r="BD43" s="109"/>
      <c r="BE43" s="121"/>
      <c r="BF43" s="108"/>
      <c r="BG43" s="108"/>
      <c r="BH43" s="18">
        <f t="shared" si="44"/>
        <v>0</v>
      </c>
      <c r="BI43" s="123"/>
      <c r="BJ43" s="108"/>
      <c r="BK43" s="109"/>
      <c r="BL43" s="121"/>
      <c r="BM43" s="108"/>
      <c r="BN43" s="108"/>
      <c r="BO43" s="18">
        <f t="shared" si="45"/>
        <v>0</v>
      </c>
      <c r="BP43" s="123"/>
      <c r="BQ43" s="108"/>
      <c r="BR43" s="109"/>
      <c r="BS43" s="121"/>
      <c r="BT43" s="108"/>
      <c r="BU43" s="108"/>
      <c r="BV43" s="18">
        <f t="shared" si="46"/>
        <v>0</v>
      </c>
      <c r="BW43" s="123"/>
      <c r="BX43" s="108"/>
      <c r="BY43" s="109"/>
      <c r="BZ43" s="121"/>
      <c r="CA43" s="108"/>
      <c r="CB43" s="108"/>
      <c r="CC43" s="108"/>
      <c r="CD43" s="108"/>
      <c r="CE43" s="108"/>
      <c r="CF43" s="122"/>
      <c r="CG43" s="121"/>
      <c r="CH43" s="108"/>
      <c r="CI43" s="108"/>
      <c r="CJ43" s="4">
        <f t="shared" si="123"/>
        <v>0</v>
      </c>
      <c r="CK43" s="123"/>
      <c r="CL43" s="108"/>
      <c r="CM43" s="109"/>
      <c r="CN43" s="108"/>
      <c r="CO43" s="108"/>
      <c r="CP43" s="108"/>
      <c r="CQ43" s="18">
        <f t="shared" si="51"/>
        <v>0</v>
      </c>
      <c r="CR43" s="123"/>
      <c r="CS43" s="108"/>
      <c r="CT43" s="109"/>
      <c r="CU43" s="108"/>
      <c r="CV43" s="108"/>
      <c r="CW43" s="108"/>
      <c r="CX43" s="18">
        <f t="shared" si="52"/>
        <v>0</v>
      </c>
      <c r="CY43" s="123"/>
      <c r="CZ43" s="108"/>
      <c r="DA43" s="109"/>
      <c r="DB43" s="108"/>
      <c r="DC43" s="108"/>
      <c r="DD43" s="108"/>
      <c r="DE43" s="18">
        <f t="shared" si="53"/>
        <v>0</v>
      </c>
      <c r="DF43" s="123"/>
      <c r="DG43" s="108"/>
      <c r="DH43" s="109"/>
      <c r="DI43" s="108"/>
      <c r="DJ43" s="108"/>
      <c r="DK43" s="108"/>
      <c r="DL43" s="18">
        <f t="shared" si="54"/>
        <v>0</v>
      </c>
      <c r="DM43" s="123"/>
      <c r="DN43" s="108"/>
      <c r="DO43" s="109"/>
      <c r="DP43" s="108"/>
      <c r="DQ43" s="108"/>
      <c r="DR43" s="108"/>
      <c r="DS43" s="18">
        <f t="shared" si="55"/>
        <v>0</v>
      </c>
      <c r="DT43" s="123"/>
      <c r="DU43" s="108"/>
      <c r="DV43" s="109"/>
      <c r="DW43" s="108"/>
      <c r="DX43" s="108"/>
      <c r="DY43" s="108"/>
      <c r="DZ43" s="18">
        <f t="shared" si="56"/>
        <v>0</v>
      </c>
      <c r="EA43" s="123"/>
      <c r="EB43" s="108"/>
      <c r="EC43" s="109"/>
      <c r="ED43" s="108"/>
      <c r="EE43" s="108"/>
      <c r="EF43" s="108"/>
      <c r="EG43" s="18">
        <f t="shared" si="57"/>
        <v>0</v>
      </c>
      <c r="EH43" s="123"/>
      <c r="EI43" s="108"/>
      <c r="EJ43" s="109"/>
      <c r="EK43" s="108"/>
      <c r="EL43" s="108"/>
      <c r="EM43" s="108"/>
      <c r="EN43" s="26">
        <f t="shared" si="17"/>
        <v>0</v>
      </c>
      <c r="EO43" s="123"/>
      <c r="EP43" s="108"/>
      <c r="EQ43" s="109"/>
      <c r="ER43" s="108"/>
      <c r="ES43" s="108"/>
      <c r="ET43" s="108"/>
      <c r="EU43" s="18">
        <f t="shared" si="58"/>
        <v>0</v>
      </c>
      <c r="EV43" s="123"/>
      <c r="EW43" s="108"/>
      <c r="EX43" s="109"/>
      <c r="EY43" s="108"/>
      <c r="EZ43" s="108"/>
      <c r="FA43" s="108"/>
      <c r="FB43" s="18">
        <f t="shared" si="59"/>
        <v>0</v>
      </c>
      <c r="FC43" s="123"/>
      <c r="FD43" s="108"/>
      <c r="FE43" s="109"/>
      <c r="FF43" s="108"/>
      <c r="FG43" s="108"/>
      <c r="FH43" s="108"/>
      <c r="FI43" s="18">
        <f t="shared" si="60"/>
        <v>0</v>
      </c>
      <c r="FJ43" s="123"/>
      <c r="FK43" s="108"/>
      <c r="FL43" s="109"/>
      <c r="FM43" s="108"/>
      <c r="FN43" s="108"/>
      <c r="FO43" s="108"/>
      <c r="FP43" s="26">
        <f t="shared" si="22"/>
        <v>0</v>
      </c>
      <c r="FQ43" s="123"/>
      <c r="FR43" s="108"/>
      <c r="FS43" s="109"/>
      <c r="FT43" s="108"/>
      <c r="FU43" s="108"/>
      <c r="FV43" s="108"/>
      <c r="FW43" s="18">
        <f t="shared" si="61"/>
        <v>0</v>
      </c>
      <c r="FX43" s="123"/>
      <c r="FY43" s="108"/>
      <c r="FZ43" s="109"/>
      <c r="GA43" s="108"/>
      <c r="GB43" s="108"/>
      <c r="GC43" s="108"/>
      <c r="GD43" s="18">
        <f t="shared" si="62"/>
        <v>0</v>
      </c>
      <c r="GE43" s="123"/>
      <c r="GF43" s="108"/>
      <c r="GG43" s="109"/>
      <c r="GH43" s="108"/>
      <c r="GI43" s="108"/>
      <c r="GJ43" s="108"/>
      <c r="GK43" s="18">
        <f t="shared" si="63"/>
        <v>0</v>
      </c>
      <c r="GL43" s="123"/>
      <c r="GM43" s="108"/>
      <c r="GN43" s="109"/>
      <c r="GO43" s="108"/>
      <c r="GP43" s="108"/>
      <c r="GQ43" s="108"/>
      <c r="GR43" s="18">
        <f t="shared" si="64"/>
        <v>0</v>
      </c>
      <c r="GS43" s="123"/>
      <c r="GT43" s="108"/>
      <c r="GU43" s="109"/>
      <c r="GV43" s="108"/>
      <c r="GW43" s="108"/>
      <c r="GX43" s="108"/>
      <c r="GY43" s="18">
        <f t="shared" si="65"/>
        <v>0</v>
      </c>
      <c r="GZ43" s="123"/>
      <c r="HA43" s="108"/>
      <c r="HB43" s="109"/>
      <c r="HC43" s="108"/>
      <c r="HD43" s="108"/>
      <c r="HE43" s="108"/>
      <c r="HF43" s="18">
        <f t="shared" si="66"/>
        <v>0</v>
      </c>
      <c r="HG43" s="123"/>
      <c r="HH43" s="108"/>
      <c r="HI43" s="109"/>
      <c r="HJ43" s="108"/>
      <c r="HK43" s="108"/>
      <c r="HL43" s="108"/>
      <c r="HM43" s="18">
        <f t="shared" si="67"/>
        <v>0</v>
      </c>
      <c r="HN43" s="123"/>
      <c r="HO43" s="108"/>
      <c r="HP43" s="109"/>
      <c r="HQ43" s="108"/>
      <c r="HR43" s="108"/>
      <c r="HS43" s="108"/>
      <c r="HT43" s="18">
        <f t="shared" si="68"/>
        <v>0</v>
      </c>
      <c r="HU43" s="123"/>
      <c r="HV43" s="108"/>
      <c r="HW43" s="109"/>
      <c r="HX43" s="108"/>
      <c r="HY43" s="108"/>
      <c r="HZ43" s="108"/>
      <c r="IA43" s="18">
        <f t="shared" si="69"/>
        <v>0</v>
      </c>
      <c r="IB43" s="123"/>
      <c r="IC43" s="108"/>
      <c r="ID43" s="109"/>
      <c r="IE43" s="108"/>
      <c r="IF43" s="108"/>
      <c r="IG43" s="108"/>
      <c r="IH43" s="18">
        <f t="shared" si="70"/>
        <v>0</v>
      </c>
      <c r="II43" s="123"/>
      <c r="IJ43" s="108"/>
      <c r="IK43" s="109"/>
      <c r="IL43" s="108"/>
      <c r="IM43" s="108"/>
      <c r="IN43" s="108"/>
      <c r="IO43" s="18">
        <f t="shared" si="71"/>
        <v>0</v>
      </c>
      <c r="IP43" s="123"/>
      <c r="IQ43" s="108"/>
      <c r="IR43" s="109"/>
      <c r="IS43" s="69"/>
    </row>
    <row r="44" spans="1:253" s="98" customFormat="1" ht="9.75" customHeight="1">
      <c r="A44" s="75" t="s">
        <v>123</v>
      </c>
      <c r="B44" s="245" t="s">
        <v>7</v>
      </c>
      <c r="C44" s="246"/>
      <c r="D44" s="30">
        <f>SUM(M44,V44,AC44,AJ44,AQ44,BE44,BL44,BS44,CG44,CN44,CU44,DB44,DI44,DP44,DW44,ED44)+SUM(EK44,ER44,EY44,FF44,FM44,FT44,GA44,GH44,GO44,GV44,HC44,HJ44,HQ44,HX44,IE44,IL44)+1</f>
        <v>7532986</v>
      </c>
      <c r="E44" s="4">
        <f>SUM(P44,W44,AD44,AK44,AR44,BF44,BM44,BT44,CH44,CO44,CV44,DC44,DJ44,DQ44,DX44,EE44)+SUM(EL44,ES44,EZ44,FG44,FN44,FU44,GB44,GI44,GP44,GW44,HD44,HK44,HR44,HY44,IF44,IM44)</f>
        <v>6921474</v>
      </c>
      <c r="F44" s="18">
        <f t="shared" si="34"/>
        <v>0</v>
      </c>
      <c r="G44" s="18">
        <f t="shared" si="35"/>
        <v>7532986</v>
      </c>
      <c r="H44" s="4">
        <f aca="true" t="shared" si="400" ref="H44:I47">SUM(Q44,X44,AE44,AL44,AS44,BG44,BN44,BU44,CI44,CP44,CW44,DD44,DK44,DR44,DY44,EF44)+SUM(EM44,ET44,FA44,FH44,FO44,FV44,GC44,GJ44,GQ44,GX44,HE44,HL44,HS44,HZ44,IG44,IN44)</f>
        <v>24998.6</v>
      </c>
      <c r="I44" s="4">
        <f>SUM(R44,Y44,AF44,AM44,AT44,BH44,BO44,BV44,CJ44,CQ44,CX44,DE44,DL44,DS44,DZ44,EG44)+SUM(EN44,EU44,FB44,FI44,FP44,FW44,GD44,GK44,GR44,GY44,HF44,HM44,HT44,IA44,IH44,IO44)</f>
        <v>7557984</v>
      </c>
      <c r="J44" s="4">
        <f aca="true" t="shared" si="401" ref="J44:K47">SUM(S44,Z44,AG44,AN44,AU44,BI44,BP44,BW44,CK44,CR44,CY44,DF44,DM44,DT44,EA44,EH44)+SUM(EO44,EV44,FC44,FJ44,FQ44,FX44,GE44,GL44,GS44,GZ44,HG44,HN44,HU44,IB44,II44,IP44)</f>
        <v>5312346</v>
      </c>
      <c r="K44" s="4">
        <f t="shared" si="401"/>
        <v>2245638</v>
      </c>
      <c r="L44" s="8">
        <f>SUM(U44,AB44,AI44,AP44,AW44,BK44,BR44,BY44,CM44,CT44,DA44,DH44,DO44,DV44,EC44,EJ44)+SUM(EQ44,EX44,FE44,FL44,FS44,FZ44,GG44,GN44,GU44,HB44,HI44,HP44,HW44,ID44,IK44,IR44)</f>
        <v>0</v>
      </c>
      <c r="M44" s="164">
        <v>339387</v>
      </c>
      <c r="N44" s="4"/>
      <c r="O44" s="171">
        <v>339387</v>
      </c>
      <c r="P44" s="4">
        <v>283759</v>
      </c>
      <c r="Q44" s="4">
        <v>3663.6</v>
      </c>
      <c r="R44" s="18">
        <f>+O44+Q44+0.4</f>
        <v>343051</v>
      </c>
      <c r="S44" s="47">
        <f aca="true" t="shared" si="402" ref="S44:S55">R44-T44-U44</f>
        <v>203098</v>
      </c>
      <c r="T44" s="4">
        <v>139953</v>
      </c>
      <c r="U44" s="20"/>
      <c r="V44" s="7">
        <v>1564876</v>
      </c>
      <c r="W44" s="4">
        <v>1547545</v>
      </c>
      <c r="X44" s="4">
        <v>123</v>
      </c>
      <c r="Y44" s="18">
        <f t="shared" si="39"/>
        <v>1564999</v>
      </c>
      <c r="Z44" s="47">
        <f t="shared" si="115"/>
        <v>1263242</v>
      </c>
      <c r="AA44" s="4">
        <v>301757</v>
      </c>
      <c r="AB44" s="20"/>
      <c r="AC44" s="7">
        <v>1466186</v>
      </c>
      <c r="AD44" s="4">
        <f>1326633+3616</f>
        <v>1330249</v>
      </c>
      <c r="AE44" s="4">
        <v>1628</v>
      </c>
      <c r="AF44" s="4">
        <f>+AC44+AE44</f>
        <v>1467814</v>
      </c>
      <c r="AG44" s="47">
        <f aca="true" t="shared" si="403" ref="AG44:AG55">AF44-AH44-AI44</f>
        <v>303063</v>
      </c>
      <c r="AH44" s="4">
        <v>1164751</v>
      </c>
      <c r="AI44" s="20"/>
      <c r="AJ44" s="7"/>
      <c r="AK44" s="4"/>
      <c r="AL44" s="4"/>
      <c r="AM44" s="4"/>
      <c r="AN44" s="47"/>
      <c r="AO44" s="4"/>
      <c r="AP44" s="20"/>
      <c r="AQ44" s="7">
        <v>201779</v>
      </c>
      <c r="AR44" s="4"/>
      <c r="AS44" s="4">
        <v>8</v>
      </c>
      <c r="AT44" s="18">
        <f t="shared" si="40"/>
        <v>201787</v>
      </c>
      <c r="AU44" s="47">
        <f aca="true" t="shared" si="404" ref="AU44:AU55">AT44-AV44-AW44</f>
        <v>190657</v>
      </c>
      <c r="AV44" s="4">
        <v>11130</v>
      </c>
      <c r="AW44" s="20"/>
      <c r="AX44" s="30">
        <f aca="true" t="shared" si="405" ref="AX44:AY47">SUM(BL44,BS44,BE44)</f>
        <v>1592426</v>
      </c>
      <c r="AY44" s="4">
        <f t="shared" si="405"/>
        <v>1511587</v>
      </c>
      <c r="AZ44" s="4">
        <f aca="true" t="shared" si="406" ref="AZ44:BA47">SUM(BN44,BU44,BG44)</f>
        <v>17965</v>
      </c>
      <c r="BA44" s="4">
        <f t="shared" si="406"/>
        <v>1610391</v>
      </c>
      <c r="BB44" s="4">
        <f aca="true" t="shared" si="407" ref="BB44:BD47">SUM(BP44,BW44,BI44)</f>
        <v>1364778</v>
      </c>
      <c r="BC44" s="4">
        <f t="shared" si="407"/>
        <v>245613</v>
      </c>
      <c r="BD44" s="20">
        <f t="shared" si="407"/>
        <v>0</v>
      </c>
      <c r="BE44" s="7">
        <v>1052391</v>
      </c>
      <c r="BF44" s="4">
        <f>955159+926+41700</f>
        <v>997785</v>
      </c>
      <c r="BG44" s="4">
        <v>4289</v>
      </c>
      <c r="BH44" s="18">
        <f t="shared" si="44"/>
        <v>1056680</v>
      </c>
      <c r="BI44" s="47">
        <f aca="true" t="shared" si="408" ref="BI44:BI55">BH44-BJ44-BK44</f>
        <v>908156</v>
      </c>
      <c r="BJ44" s="4">
        <v>148524</v>
      </c>
      <c r="BK44" s="20"/>
      <c r="BL44" s="7">
        <v>196383</v>
      </c>
      <c r="BM44" s="4">
        <f>177760+1502+10080</f>
        <v>189342</v>
      </c>
      <c r="BN44" s="4">
        <v>8733</v>
      </c>
      <c r="BO44" s="18">
        <f t="shared" si="45"/>
        <v>205116</v>
      </c>
      <c r="BP44" s="47">
        <f aca="true" t="shared" si="409" ref="BP44:BP55">BO44-BQ44-BR44</f>
        <v>172077</v>
      </c>
      <c r="BQ44" s="4">
        <v>33039</v>
      </c>
      <c r="BR44" s="20"/>
      <c r="BS44" s="7">
        <v>343652</v>
      </c>
      <c r="BT44" s="4">
        <f>307939+1341+15180</f>
        <v>324460</v>
      </c>
      <c r="BU44" s="4">
        <v>4943</v>
      </c>
      <c r="BV44" s="18">
        <f t="shared" si="46"/>
        <v>348595</v>
      </c>
      <c r="BW44" s="47">
        <f aca="true" t="shared" si="410" ref="BW44:BW55">BV44-BX44-BY44</f>
        <v>284545</v>
      </c>
      <c r="BX44" s="4">
        <v>64050</v>
      </c>
      <c r="BY44" s="20"/>
      <c r="BZ44" s="30">
        <f aca="true" t="shared" si="411" ref="BZ44:CA47">SUM(CG44,CN44,CU44,DB44,DI44,DP44,DW44,ED44,EK44,ER44,EY44,FF44,FM44,FT44,GA44,GH44,GO44,GV44,HC44,HJ44,HQ44,HX44,IE44,IL44)</f>
        <v>2368331</v>
      </c>
      <c r="CA44" s="4">
        <f t="shared" si="411"/>
        <v>2248334</v>
      </c>
      <c r="CB44" s="4">
        <f aca="true" t="shared" si="412" ref="CB44:CC47">SUM(CI44,CP44,CW44,DD44,DK44,DR44,DY44,EF44,EM44,ET44,FA44,FH44,FO44,FV44,GC44,GJ44,GQ44,GX44,HE44,HL44,HS44,HZ44,IG44,IN44)</f>
        <v>1611</v>
      </c>
      <c r="CC44" s="4">
        <f t="shared" si="412"/>
        <v>2369942</v>
      </c>
      <c r="CD44" s="4">
        <f aca="true" t="shared" si="413" ref="CD44:CF47">SUM(CK44,CR44,CY44,DF44,DM44,DT44,EA44,EH44,EO44,EV44,FC44,FJ44,FQ44,FX44,GE44,GL44,GS44,GZ44,HG44,HN44,HU44,IB44,II44,IP44)</f>
        <v>1987508</v>
      </c>
      <c r="CE44" s="4">
        <f t="shared" si="413"/>
        <v>382434</v>
      </c>
      <c r="CF44" s="20">
        <f t="shared" si="413"/>
        <v>0</v>
      </c>
      <c r="CG44" s="7">
        <v>63016</v>
      </c>
      <c r="CH44" s="4">
        <f>58825+5</f>
        <v>58830</v>
      </c>
      <c r="CI44" s="4">
        <v>34</v>
      </c>
      <c r="CJ44" s="4">
        <f t="shared" si="123"/>
        <v>63050</v>
      </c>
      <c r="CK44" s="47">
        <f aca="true" t="shared" si="414" ref="CK44:CK55">CJ44-CL44-CM44</f>
        <v>52332</v>
      </c>
      <c r="CL44" s="4">
        <v>10718</v>
      </c>
      <c r="CM44" s="20"/>
      <c r="CN44" s="4">
        <v>136226</v>
      </c>
      <c r="CO44" s="4">
        <f>118449+63</f>
        <v>118512</v>
      </c>
      <c r="CP44" s="4">
        <v>1</v>
      </c>
      <c r="CQ44" s="18">
        <f t="shared" si="51"/>
        <v>136227</v>
      </c>
      <c r="CR44" s="47">
        <f aca="true" t="shared" si="415" ref="CR44:CR55">CQ44-CS44-CT44</f>
        <v>114389</v>
      </c>
      <c r="CS44" s="4">
        <v>21838</v>
      </c>
      <c r="CT44" s="20"/>
      <c r="CU44" s="4">
        <v>84299</v>
      </c>
      <c r="CV44" s="4">
        <v>81281</v>
      </c>
      <c r="CW44" s="4">
        <v>21</v>
      </c>
      <c r="CX44" s="18">
        <f t="shared" si="52"/>
        <v>84320</v>
      </c>
      <c r="CY44" s="47">
        <f aca="true" t="shared" si="416" ref="CY44:CY55">CX44-CZ44-DA44</f>
        <v>73670</v>
      </c>
      <c r="CZ44" s="4">
        <v>10650</v>
      </c>
      <c r="DA44" s="20"/>
      <c r="DB44" s="4">
        <v>105824</v>
      </c>
      <c r="DC44" s="4">
        <f>94941+27</f>
        <v>94968</v>
      </c>
      <c r="DD44" s="4">
        <v>28</v>
      </c>
      <c r="DE44" s="18">
        <f t="shared" si="53"/>
        <v>105852</v>
      </c>
      <c r="DF44" s="47">
        <f aca="true" t="shared" si="417" ref="DF44:DF55">DE44-DG44-DH44</f>
        <v>86743</v>
      </c>
      <c r="DG44" s="4">
        <v>19109</v>
      </c>
      <c r="DH44" s="20"/>
      <c r="DI44" s="4">
        <v>44126</v>
      </c>
      <c r="DJ44" s="4">
        <v>41335</v>
      </c>
      <c r="DK44" s="4">
        <v>31</v>
      </c>
      <c r="DL44" s="18">
        <f t="shared" si="54"/>
        <v>44157</v>
      </c>
      <c r="DM44" s="47">
        <f aca="true" t="shared" si="418" ref="DM44:DM55">DL44-DN44-DO44</f>
        <v>37721</v>
      </c>
      <c r="DN44" s="4">
        <v>6436</v>
      </c>
      <c r="DO44" s="20"/>
      <c r="DP44" s="4">
        <v>119490</v>
      </c>
      <c r="DQ44" s="4">
        <f>114708+1</f>
        <v>114709</v>
      </c>
      <c r="DR44" s="4">
        <v>89</v>
      </c>
      <c r="DS44" s="18">
        <f t="shared" si="55"/>
        <v>119579</v>
      </c>
      <c r="DT44" s="47">
        <f aca="true" t="shared" si="419" ref="DT44:DT55">DS44-DU44-DV44</f>
        <v>97424</v>
      </c>
      <c r="DU44" s="4">
        <v>22155</v>
      </c>
      <c r="DV44" s="20"/>
      <c r="DW44" s="4">
        <v>115824</v>
      </c>
      <c r="DX44" s="4">
        <v>108405</v>
      </c>
      <c r="DY44" s="4">
        <v>79</v>
      </c>
      <c r="DZ44" s="18">
        <f t="shared" si="56"/>
        <v>115903</v>
      </c>
      <c r="EA44" s="47">
        <f aca="true" t="shared" si="420" ref="EA44:EA55">DZ44-EB44-EC44</f>
        <v>98551</v>
      </c>
      <c r="EB44" s="4">
        <v>17352</v>
      </c>
      <c r="EC44" s="20"/>
      <c r="ED44" s="4">
        <v>89268</v>
      </c>
      <c r="EE44" s="4">
        <v>89449</v>
      </c>
      <c r="EF44" s="4">
        <v>12</v>
      </c>
      <c r="EG44" s="18">
        <f t="shared" si="57"/>
        <v>89280</v>
      </c>
      <c r="EH44" s="47">
        <f aca="true" t="shared" si="421" ref="EH44:EH55">EG44-EI44-EJ44</f>
        <v>76754</v>
      </c>
      <c r="EI44" s="4">
        <v>12526</v>
      </c>
      <c r="EJ44" s="20"/>
      <c r="EK44" s="4">
        <v>89697</v>
      </c>
      <c r="EL44" s="4">
        <f>88751+43</f>
        <v>88794</v>
      </c>
      <c r="EM44" s="4">
        <v>604</v>
      </c>
      <c r="EN44" s="26">
        <f t="shared" si="17"/>
        <v>90301</v>
      </c>
      <c r="EO44" s="47">
        <f aca="true" t="shared" si="422" ref="EO44:EO55">EN44-EP44-EQ44</f>
        <v>78927</v>
      </c>
      <c r="EP44" s="4">
        <v>11374</v>
      </c>
      <c r="EQ44" s="20"/>
      <c r="ER44" s="4">
        <v>141647</v>
      </c>
      <c r="ES44" s="4">
        <f>138512+142</f>
        <v>138654</v>
      </c>
      <c r="ET44" s="4">
        <v>26</v>
      </c>
      <c r="EU44" s="18">
        <f t="shared" si="58"/>
        <v>141673</v>
      </c>
      <c r="EV44" s="47">
        <f aca="true" t="shared" si="423" ref="EV44:EV55">EU44-EW44-EX44</f>
        <v>120560</v>
      </c>
      <c r="EW44" s="4">
        <v>21113</v>
      </c>
      <c r="EX44" s="20"/>
      <c r="EY44" s="4">
        <v>88182</v>
      </c>
      <c r="EZ44" s="4">
        <v>82559</v>
      </c>
      <c r="FA44" s="4">
        <v>13</v>
      </c>
      <c r="FB44" s="18">
        <f t="shared" si="59"/>
        <v>88195</v>
      </c>
      <c r="FC44" s="47">
        <f aca="true" t="shared" si="424" ref="FC44:FC55">FB44-FD44-FE44</f>
        <v>73363</v>
      </c>
      <c r="FD44" s="4">
        <v>14832</v>
      </c>
      <c r="FE44" s="20"/>
      <c r="FF44" s="4">
        <v>146157</v>
      </c>
      <c r="FG44" s="4">
        <f>135573+50</f>
        <v>135623</v>
      </c>
      <c r="FH44" s="4">
        <v>107</v>
      </c>
      <c r="FI44" s="18">
        <f t="shared" si="60"/>
        <v>146264</v>
      </c>
      <c r="FJ44" s="47">
        <f aca="true" t="shared" si="425" ref="FJ44:FJ55">FI44-FK44-FL44</f>
        <v>104658</v>
      </c>
      <c r="FK44" s="4">
        <v>41606</v>
      </c>
      <c r="FL44" s="20"/>
      <c r="FM44" s="4">
        <v>65663</v>
      </c>
      <c r="FN44" s="4">
        <f>63502+34</f>
        <v>63536</v>
      </c>
      <c r="FO44" s="4">
        <v>17</v>
      </c>
      <c r="FP44" s="26">
        <f t="shared" si="22"/>
        <v>65680</v>
      </c>
      <c r="FQ44" s="47">
        <f aca="true" t="shared" si="426" ref="FQ44:FQ55">FP44-FR44-FS44</f>
        <v>55990</v>
      </c>
      <c r="FR44" s="4">
        <v>9690</v>
      </c>
      <c r="FS44" s="20"/>
      <c r="FT44" s="4">
        <v>130580</v>
      </c>
      <c r="FU44" s="4">
        <v>125311</v>
      </c>
      <c r="FV44" s="4">
        <v>78</v>
      </c>
      <c r="FW44" s="18">
        <f t="shared" si="61"/>
        <v>130658</v>
      </c>
      <c r="FX44" s="47">
        <f aca="true" t="shared" si="427" ref="FX44:FX55">FW44-FY44-FZ44</f>
        <v>113284</v>
      </c>
      <c r="FY44" s="4">
        <v>17374</v>
      </c>
      <c r="FZ44" s="20"/>
      <c r="GA44" s="4">
        <v>81464</v>
      </c>
      <c r="GB44" s="4">
        <f>82645+9</f>
        <v>82654</v>
      </c>
      <c r="GC44" s="4">
        <v>55</v>
      </c>
      <c r="GD44" s="18">
        <f t="shared" si="62"/>
        <v>81519</v>
      </c>
      <c r="GE44" s="47">
        <f aca="true" t="shared" si="428" ref="GE44:GE55">GD44-GF44-GG44</f>
        <v>53455</v>
      </c>
      <c r="GF44" s="4">
        <v>28064</v>
      </c>
      <c r="GG44" s="20"/>
      <c r="GH44" s="4">
        <v>80068</v>
      </c>
      <c r="GI44" s="4">
        <v>80595</v>
      </c>
      <c r="GJ44" s="4">
        <v>14</v>
      </c>
      <c r="GK44" s="18">
        <f t="shared" si="63"/>
        <v>80082</v>
      </c>
      <c r="GL44" s="47">
        <f aca="true" t="shared" si="429" ref="GL44:GL55">GK44-GM44-GN44</f>
        <v>69154</v>
      </c>
      <c r="GM44" s="4">
        <v>10928</v>
      </c>
      <c r="GN44" s="20"/>
      <c r="GO44" s="4">
        <v>118559</v>
      </c>
      <c r="GP44" s="4">
        <v>110096</v>
      </c>
      <c r="GQ44" s="4">
        <v>34</v>
      </c>
      <c r="GR44" s="18">
        <f t="shared" si="64"/>
        <v>118593</v>
      </c>
      <c r="GS44" s="47">
        <f aca="true" t="shared" si="430" ref="GS44:GS55">GR44-GT44-GU44</f>
        <v>102629</v>
      </c>
      <c r="GT44" s="4">
        <v>15964</v>
      </c>
      <c r="GU44" s="20"/>
      <c r="GV44" s="4">
        <v>65169</v>
      </c>
      <c r="GW44" s="4">
        <v>61408</v>
      </c>
      <c r="GX44" s="4">
        <v>26</v>
      </c>
      <c r="GY44" s="18">
        <f t="shared" si="65"/>
        <v>65195</v>
      </c>
      <c r="GZ44" s="47">
        <f aca="true" t="shared" si="431" ref="GZ44:GZ55">GY44-HA44-HB44</f>
        <v>53043</v>
      </c>
      <c r="HA44" s="4">
        <v>12152</v>
      </c>
      <c r="HB44" s="20"/>
      <c r="HC44" s="4">
        <v>93060</v>
      </c>
      <c r="HD44" s="4">
        <v>93190</v>
      </c>
      <c r="HE44" s="4">
        <v>12</v>
      </c>
      <c r="HF44" s="18">
        <f t="shared" si="66"/>
        <v>93072</v>
      </c>
      <c r="HG44" s="47">
        <f aca="true" t="shared" si="432" ref="HG44:HG55">HF44-HH44-HI44</f>
        <v>83131</v>
      </c>
      <c r="HH44" s="4">
        <v>9941</v>
      </c>
      <c r="HI44" s="20"/>
      <c r="HJ44" s="4">
        <v>78337</v>
      </c>
      <c r="HK44" s="4">
        <f>68467+127</f>
        <v>68594</v>
      </c>
      <c r="HL44" s="4">
        <v>93</v>
      </c>
      <c r="HM44" s="18">
        <f t="shared" si="67"/>
        <v>78430</v>
      </c>
      <c r="HN44" s="47">
        <f aca="true" t="shared" si="433" ref="HN44:HN55">HM44-HO44-HP44</f>
        <v>67467</v>
      </c>
      <c r="HO44" s="4">
        <v>10963</v>
      </c>
      <c r="HP44" s="20"/>
      <c r="HQ44" s="4">
        <v>90103</v>
      </c>
      <c r="HR44" s="4">
        <f>87541+2</f>
        <v>87543</v>
      </c>
      <c r="HS44" s="4">
        <v>13</v>
      </c>
      <c r="HT44" s="18">
        <f t="shared" si="68"/>
        <v>90116</v>
      </c>
      <c r="HU44" s="47">
        <f aca="true" t="shared" si="434" ref="HU44:HU55">HT44-HV44-HW44</f>
        <v>76176</v>
      </c>
      <c r="HV44" s="4">
        <v>13940</v>
      </c>
      <c r="HW44" s="20"/>
      <c r="HX44" s="4">
        <v>82345</v>
      </c>
      <c r="HY44" s="4">
        <v>73612</v>
      </c>
      <c r="HZ44" s="4">
        <v>5</v>
      </c>
      <c r="IA44" s="18">
        <f t="shared" si="69"/>
        <v>82350</v>
      </c>
      <c r="IB44" s="47">
        <f aca="true" t="shared" si="435" ref="IB44:IB55">IA44-IC44-ID44</f>
        <v>72765</v>
      </c>
      <c r="IC44" s="4">
        <v>9585</v>
      </c>
      <c r="ID44" s="20"/>
      <c r="IE44" s="4">
        <v>123957</v>
      </c>
      <c r="IF44" s="4">
        <f>118269+146</f>
        <v>118415</v>
      </c>
      <c r="IG44" s="4">
        <v>146</v>
      </c>
      <c r="IH44" s="18">
        <f t="shared" si="70"/>
        <v>124103</v>
      </c>
      <c r="II44" s="47">
        <f aca="true" t="shared" si="436" ref="II44:II55">IH44-IJ44-IK44</f>
        <v>112992</v>
      </c>
      <c r="IJ44" s="4">
        <v>11111</v>
      </c>
      <c r="IK44" s="20"/>
      <c r="IL44" s="4">
        <v>135270</v>
      </c>
      <c r="IM44" s="4">
        <v>130261</v>
      </c>
      <c r="IN44" s="4">
        <v>73</v>
      </c>
      <c r="IO44" s="18">
        <f t="shared" si="71"/>
        <v>135343</v>
      </c>
      <c r="IP44" s="47">
        <f aca="true" t="shared" si="437" ref="IP44:IP55">IO44-IQ44-IR44</f>
        <v>112330</v>
      </c>
      <c r="IQ44" s="4">
        <v>23013</v>
      </c>
      <c r="IR44" s="20"/>
      <c r="IS44" s="38"/>
    </row>
    <row r="45" spans="1:253" s="98" customFormat="1" ht="9.75" customHeight="1">
      <c r="A45" s="75" t="s">
        <v>124</v>
      </c>
      <c r="B45" s="245" t="s">
        <v>8</v>
      </c>
      <c r="C45" s="246"/>
      <c r="D45" s="30">
        <f t="shared" si="72"/>
        <v>1737291</v>
      </c>
      <c r="E45" s="4">
        <f>SUM(P45,W45,AD45,AK45,AR45,BF45,BM45,BT45,CH45,CO45,CV45,DC45,DJ45,DQ45,DX45,EE45)+SUM(EL45,ES45,EZ45,FG45,FN45,FU45,GB45,GI45,GP45,GW45,HD45,HK45,HR45,HY45,IF45,IM45)</f>
        <v>1698546</v>
      </c>
      <c r="F45" s="18">
        <f t="shared" si="34"/>
        <v>0</v>
      </c>
      <c r="G45" s="18">
        <f>+D45+F45</f>
        <v>1737291</v>
      </c>
      <c r="H45" s="4">
        <f>SUM(Q45,X45,AE45,AL45,AS45,BG45,BN45,BU45,CI45,CP45,CW45,DD45,DK45,DR45,DY45,EF45)+SUM(EM45,ET45,FA45,FH45,FO45,FV45,GC45,GJ45,GQ45,GX45,HE45,HL45,HS45,HZ45,IG45,IN45)+2</f>
        <v>4860</v>
      </c>
      <c r="I45" s="4">
        <f>SUM(R45,Y45,AF45,AM45,AT45,BH45,BO45,BV45,CJ45,CQ45,CX45,DE45,DL45,DS45,DZ45,EG45)+SUM(EN45,EU45,FB45,FI45,FP45,FW45,GD45,GK45,GR45,GY45,HF45,HM45,HT45,IA45,IH45,IO45)+3</f>
        <v>1742151</v>
      </c>
      <c r="J45" s="4">
        <f t="shared" si="401"/>
        <v>1236386</v>
      </c>
      <c r="K45" s="4">
        <f t="shared" si="401"/>
        <v>505762</v>
      </c>
      <c r="L45" s="8">
        <f>SUM(U45,AB45,AI45,AP45,AW45,BK45,BR45,BY45,CM45,CT45,DA45,DH45,DO45,DV45,EC45,EJ45)+SUM(EQ45,EX45,FE45,FL45,FS45,FZ45,GG45,GN45,GU45,HB45,HI45,HP45,HW45,ID45,IK45,IR45)</f>
        <v>0</v>
      </c>
      <c r="M45" s="164">
        <v>89993</v>
      </c>
      <c r="N45" s="4"/>
      <c r="O45" s="171">
        <v>89992</v>
      </c>
      <c r="P45" s="4">
        <v>76176</v>
      </c>
      <c r="Q45" s="4">
        <v>640</v>
      </c>
      <c r="R45" s="18">
        <f t="shared" si="38"/>
        <v>90632</v>
      </c>
      <c r="S45" s="47">
        <f t="shared" si="402"/>
        <v>65572</v>
      </c>
      <c r="T45" s="4">
        <v>25060</v>
      </c>
      <c r="U45" s="20"/>
      <c r="V45" s="7">
        <v>387998</v>
      </c>
      <c r="W45" s="4">
        <v>398630</v>
      </c>
      <c r="X45" s="4">
        <v>25</v>
      </c>
      <c r="Y45" s="18">
        <f t="shared" si="39"/>
        <v>388023</v>
      </c>
      <c r="Z45" s="47">
        <f t="shared" si="115"/>
        <v>323007</v>
      </c>
      <c r="AA45" s="4">
        <v>65016</v>
      </c>
      <c r="AB45" s="20"/>
      <c r="AC45" s="7">
        <v>340485</v>
      </c>
      <c r="AD45" s="4">
        <f>309393+3438</f>
        <v>312831</v>
      </c>
      <c r="AE45" s="4">
        <v>342</v>
      </c>
      <c r="AF45" s="4">
        <f>+AC45+AE45</f>
        <v>340827</v>
      </c>
      <c r="AG45" s="47">
        <f t="shared" si="403"/>
        <v>72045</v>
      </c>
      <c r="AH45" s="4">
        <v>268782</v>
      </c>
      <c r="AI45" s="20"/>
      <c r="AJ45" s="7"/>
      <c r="AK45" s="4"/>
      <c r="AL45" s="4"/>
      <c r="AM45" s="4"/>
      <c r="AN45" s="47"/>
      <c r="AO45" s="4"/>
      <c r="AP45" s="20"/>
      <c r="AQ45" s="7">
        <v>43528</v>
      </c>
      <c r="AR45" s="4"/>
      <c r="AS45" s="4">
        <v>2</v>
      </c>
      <c r="AT45" s="18">
        <f t="shared" si="40"/>
        <v>43530</v>
      </c>
      <c r="AU45" s="47">
        <f t="shared" si="404"/>
        <v>41248</v>
      </c>
      <c r="AV45" s="4">
        <v>2282</v>
      </c>
      <c r="AW45" s="20"/>
      <c r="AX45" s="30">
        <f t="shared" si="405"/>
        <v>357822</v>
      </c>
      <c r="AY45" s="4">
        <f t="shared" si="405"/>
        <v>370937</v>
      </c>
      <c r="AZ45" s="4">
        <f t="shared" si="406"/>
        <v>3520</v>
      </c>
      <c r="BA45" s="4">
        <f t="shared" si="406"/>
        <v>361342</v>
      </c>
      <c r="BB45" s="4">
        <f t="shared" si="407"/>
        <v>304370</v>
      </c>
      <c r="BC45" s="4">
        <f t="shared" si="407"/>
        <v>56972</v>
      </c>
      <c r="BD45" s="20">
        <f t="shared" si="407"/>
        <v>0</v>
      </c>
      <c r="BE45" s="7">
        <v>236924</v>
      </c>
      <c r="BF45" s="4">
        <f>233720+592+9174</f>
        <v>243486</v>
      </c>
      <c r="BG45" s="4">
        <v>847</v>
      </c>
      <c r="BH45" s="18">
        <f t="shared" si="44"/>
        <v>237771</v>
      </c>
      <c r="BI45" s="47">
        <f t="shared" si="408"/>
        <v>201349</v>
      </c>
      <c r="BJ45" s="4">
        <v>36422</v>
      </c>
      <c r="BK45" s="20"/>
      <c r="BL45" s="7">
        <v>44127</v>
      </c>
      <c r="BM45" s="4">
        <f>43981+279+2218</f>
        <v>46478</v>
      </c>
      <c r="BN45" s="4">
        <v>1706</v>
      </c>
      <c r="BO45" s="18">
        <f t="shared" si="45"/>
        <v>45833</v>
      </c>
      <c r="BP45" s="47">
        <f t="shared" si="409"/>
        <v>38268</v>
      </c>
      <c r="BQ45" s="4">
        <v>7565</v>
      </c>
      <c r="BR45" s="20"/>
      <c r="BS45" s="7">
        <v>76771</v>
      </c>
      <c r="BT45" s="4">
        <f>76508+1125+3340</f>
        <v>80973</v>
      </c>
      <c r="BU45" s="4">
        <v>967</v>
      </c>
      <c r="BV45" s="18">
        <f t="shared" si="46"/>
        <v>77738</v>
      </c>
      <c r="BW45" s="47">
        <f t="shared" si="410"/>
        <v>64753</v>
      </c>
      <c r="BX45" s="4">
        <v>12985</v>
      </c>
      <c r="BY45" s="20"/>
      <c r="BZ45" s="30">
        <f t="shared" si="411"/>
        <v>517465</v>
      </c>
      <c r="CA45" s="4">
        <f t="shared" si="411"/>
        <v>539972</v>
      </c>
      <c r="CB45" s="4">
        <f t="shared" si="412"/>
        <v>329</v>
      </c>
      <c r="CC45" s="4">
        <f t="shared" si="412"/>
        <v>517794</v>
      </c>
      <c r="CD45" s="4">
        <f t="shared" si="413"/>
        <v>430144</v>
      </c>
      <c r="CE45" s="4">
        <f t="shared" si="413"/>
        <v>87650</v>
      </c>
      <c r="CF45" s="20">
        <f t="shared" si="413"/>
        <v>0</v>
      </c>
      <c r="CG45" s="7">
        <v>12925</v>
      </c>
      <c r="CH45" s="4">
        <f>13224+4</f>
        <v>13228</v>
      </c>
      <c r="CI45" s="4">
        <v>7</v>
      </c>
      <c r="CJ45" s="4">
        <f t="shared" si="123"/>
        <v>12932</v>
      </c>
      <c r="CK45" s="47">
        <f t="shared" si="414"/>
        <v>10481</v>
      </c>
      <c r="CL45" s="4">
        <v>2451</v>
      </c>
      <c r="CM45" s="20"/>
      <c r="CN45" s="4">
        <v>30295</v>
      </c>
      <c r="CO45" s="4">
        <f>28517+65</f>
        <v>28582</v>
      </c>
      <c r="CP45" s="4"/>
      <c r="CQ45" s="18">
        <f t="shared" si="51"/>
        <v>30295</v>
      </c>
      <c r="CR45" s="47">
        <f t="shared" si="415"/>
        <v>25285</v>
      </c>
      <c r="CS45" s="4">
        <v>5010</v>
      </c>
      <c r="CT45" s="20"/>
      <c r="CU45" s="4">
        <v>18879</v>
      </c>
      <c r="CV45" s="4">
        <f>20884+17</f>
        <v>20901</v>
      </c>
      <c r="CW45" s="4">
        <v>5</v>
      </c>
      <c r="CX45" s="18">
        <f t="shared" si="52"/>
        <v>18884</v>
      </c>
      <c r="CY45" s="47">
        <f t="shared" si="416"/>
        <v>16228</v>
      </c>
      <c r="CZ45" s="4">
        <v>2656</v>
      </c>
      <c r="DA45" s="20"/>
      <c r="DB45" s="4">
        <v>24104</v>
      </c>
      <c r="DC45" s="4">
        <f>22970+22</f>
        <v>22992</v>
      </c>
      <c r="DD45" s="4">
        <v>6</v>
      </c>
      <c r="DE45" s="18">
        <f t="shared" si="53"/>
        <v>24110</v>
      </c>
      <c r="DF45" s="47">
        <f t="shared" si="417"/>
        <v>19827</v>
      </c>
      <c r="DG45" s="4">
        <v>4283</v>
      </c>
      <c r="DH45" s="20"/>
      <c r="DI45" s="4">
        <v>8904</v>
      </c>
      <c r="DJ45" s="4">
        <f>9201+17</f>
        <v>9218</v>
      </c>
      <c r="DK45" s="4">
        <v>7</v>
      </c>
      <c r="DL45" s="18">
        <f t="shared" si="54"/>
        <v>8911</v>
      </c>
      <c r="DM45" s="47">
        <f t="shared" si="418"/>
        <v>7471</v>
      </c>
      <c r="DN45" s="4">
        <v>1440</v>
      </c>
      <c r="DO45" s="20"/>
      <c r="DP45" s="4">
        <v>27049</v>
      </c>
      <c r="DQ45" s="4">
        <f>27676+1</f>
        <v>27677</v>
      </c>
      <c r="DR45" s="4">
        <v>18</v>
      </c>
      <c r="DS45" s="18">
        <f t="shared" si="55"/>
        <v>27067</v>
      </c>
      <c r="DT45" s="47">
        <f t="shared" si="419"/>
        <v>22070</v>
      </c>
      <c r="DU45" s="4">
        <v>4997</v>
      </c>
      <c r="DV45" s="20"/>
      <c r="DW45" s="4">
        <v>26269</v>
      </c>
      <c r="DX45" s="4">
        <v>26381</v>
      </c>
      <c r="DY45" s="4">
        <v>16</v>
      </c>
      <c r="DZ45" s="18">
        <f t="shared" si="56"/>
        <v>26285</v>
      </c>
      <c r="EA45" s="47">
        <f t="shared" si="420"/>
        <v>22307</v>
      </c>
      <c r="EB45" s="4">
        <v>3978</v>
      </c>
      <c r="EC45" s="20"/>
      <c r="ED45" s="4">
        <v>19255</v>
      </c>
      <c r="EE45" s="4">
        <v>21983</v>
      </c>
      <c r="EF45" s="4">
        <v>2</v>
      </c>
      <c r="EG45" s="18">
        <f t="shared" si="57"/>
        <v>19257</v>
      </c>
      <c r="EH45" s="47">
        <f t="shared" si="421"/>
        <v>16482</v>
      </c>
      <c r="EI45" s="4">
        <v>2775</v>
      </c>
      <c r="EJ45" s="20"/>
      <c r="EK45" s="4">
        <v>19625</v>
      </c>
      <c r="EL45" s="4">
        <f>22133+39</f>
        <v>22172</v>
      </c>
      <c r="EM45" s="4">
        <v>118</v>
      </c>
      <c r="EN45" s="26">
        <f t="shared" si="17"/>
        <v>19743</v>
      </c>
      <c r="EO45" s="47">
        <f t="shared" si="422"/>
        <v>17027</v>
      </c>
      <c r="EP45" s="4">
        <v>2716</v>
      </c>
      <c r="EQ45" s="20"/>
      <c r="ER45" s="4">
        <v>31587</v>
      </c>
      <c r="ES45" s="4">
        <f>33266+39</f>
        <v>33305</v>
      </c>
      <c r="ET45" s="4">
        <v>6</v>
      </c>
      <c r="EU45" s="18">
        <f t="shared" si="58"/>
        <v>31593</v>
      </c>
      <c r="EV45" s="47">
        <f t="shared" si="423"/>
        <v>26802</v>
      </c>
      <c r="EW45" s="4">
        <v>4791</v>
      </c>
      <c r="EX45" s="20"/>
      <c r="EY45" s="4">
        <v>18065</v>
      </c>
      <c r="EZ45" s="4">
        <v>18843</v>
      </c>
      <c r="FA45" s="4">
        <v>3</v>
      </c>
      <c r="FB45" s="18">
        <f t="shared" si="59"/>
        <v>18068</v>
      </c>
      <c r="FC45" s="47">
        <f t="shared" si="424"/>
        <v>14693</v>
      </c>
      <c r="FD45" s="4">
        <v>3375</v>
      </c>
      <c r="FE45" s="20"/>
      <c r="FF45" s="4">
        <v>32566</v>
      </c>
      <c r="FG45" s="4">
        <f>33055+71</f>
        <v>33126</v>
      </c>
      <c r="FH45" s="4">
        <v>22</v>
      </c>
      <c r="FI45" s="18">
        <f t="shared" si="60"/>
        <v>32588</v>
      </c>
      <c r="FJ45" s="47">
        <f t="shared" si="425"/>
        <v>23601</v>
      </c>
      <c r="FK45" s="4">
        <v>8987</v>
      </c>
      <c r="FL45" s="20"/>
      <c r="FM45" s="4">
        <v>13473</v>
      </c>
      <c r="FN45" s="4">
        <f>14289+30</f>
        <v>14319</v>
      </c>
      <c r="FO45" s="4">
        <v>4</v>
      </c>
      <c r="FP45" s="26">
        <f t="shared" si="22"/>
        <v>13477</v>
      </c>
      <c r="FQ45" s="47">
        <f t="shared" si="426"/>
        <v>11208</v>
      </c>
      <c r="FR45" s="4">
        <v>2269</v>
      </c>
      <c r="FS45" s="20"/>
      <c r="FT45" s="4">
        <v>29050</v>
      </c>
      <c r="FU45" s="4">
        <f>30195+3</f>
        <v>30198</v>
      </c>
      <c r="FV45" s="4">
        <v>16</v>
      </c>
      <c r="FW45" s="18">
        <f t="shared" si="61"/>
        <v>29066</v>
      </c>
      <c r="FX45" s="47">
        <f t="shared" si="427"/>
        <v>25116</v>
      </c>
      <c r="FY45" s="4">
        <v>3950</v>
      </c>
      <c r="FZ45" s="20"/>
      <c r="GA45" s="4">
        <v>16623</v>
      </c>
      <c r="GB45" s="4">
        <f>18566+34</f>
        <v>18600</v>
      </c>
      <c r="GC45" s="4">
        <v>12</v>
      </c>
      <c r="GD45" s="18">
        <f t="shared" si="62"/>
        <v>16635</v>
      </c>
      <c r="GE45" s="47">
        <f t="shared" si="428"/>
        <v>10622</v>
      </c>
      <c r="GF45" s="4">
        <v>6013</v>
      </c>
      <c r="GG45" s="20"/>
      <c r="GH45" s="4">
        <v>17669</v>
      </c>
      <c r="GI45" s="4">
        <v>20488</v>
      </c>
      <c r="GJ45" s="4">
        <v>3</v>
      </c>
      <c r="GK45" s="18">
        <f t="shared" si="63"/>
        <v>17672</v>
      </c>
      <c r="GL45" s="47">
        <f t="shared" si="429"/>
        <v>15086</v>
      </c>
      <c r="GM45" s="4">
        <v>2586</v>
      </c>
      <c r="GN45" s="20"/>
      <c r="GO45" s="4">
        <v>26657</v>
      </c>
      <c r="GP45" s="4">
        <f>26596+6</f>
        <v>26602</v>
      </c>
      <c r="GQ45" s="4">
        <v>7</v>
      </c>
      <c r="GR45" s="18">
        <f t="shared" si="64"/>
        <v>26664</v>
      </c>
      <c r="GS45" s="47">
        <f t="shared" si="430"/>
        <v>22940</v>
      </c>
      <c r="GT45" s="4">
        <v>3724</v>
      </c>
      <c r="GU45" s="20"/>
      <c r="GV45" s="4">
        <v>13364</v>
      </c>
      <c r="GW45" s="4">
        <v>14167</v>
      </c>
      <c r="GX45" s="4">
        <v>5</v>
      </c>
      <c r="GY45" s="18">
        <f t="shared" si="65"/>
        <v>13369</v>
      </c>
      <c r="GZ45" s="47">
        <f t="shared" si="431"/>
        <v>10628</v>
      </c>
      <c r="HA45" s="4">
        <v>2741</v>
      </c>
      <c r="HB45" s="20"/>
      <c r="HC45" s="4">
        <v>20551</v>
      </c>
      <c r="HD45" s="4">
        <f>22372+3</f>
        <v>22375</v>
      </c>
      <c r="HE45" s="4">
        <v>2</v>
      </c>
      <c r="HF45" s="18">
        <f t="shared" si="66"/>
        <v>20553</v>
      </c>
      <c r="HG45" s="47">
        <f t="shared" si="432"/>
        <v>18118</v>
      </c>
      <c r="HH45" s="4">
        <v>2435</v>
      </c>
      <c r="HI45" s="20"/>
      <c r="HJ45" s="4">
        <v>15967</v>
      </c>
      <c r="HK45" s="4">
        <f>15291+18</f>
        <v>15309</v>
      </c>
      <c r="HL45" s="4">
        <v>20</v>
      </c>
      <c r="HM45" s="18">
        <f t="shared" si="67"/>
        <v>15987</v>
      </c>
      <c r="HN45" s="47">
        <f t="shared" si="433"/>
        <v>13469</v>
      </c>
      <c r="HO45" s="4">
        <v>2518</v>
      </c>
      <c r="HP45" s="20"/>
      <c r="HQ45" s="4">
        <v>20024</v>
      </c>
      <c r="HR45" s="4">
        <f>22156+571</f>
        <v>22727</v>
      </c>
      <c r="HS45" s="4">
        <v>3</v>
      </c>
      <c r="HT45" s="18">
        <f t="shared" si="68"/>
        <v>20027</v>
      </c>
      <c r="HU45" s="47">
        <f t="shared" si="434"/>
        <v>16423</v>
      </c>
      <c r="HV45" s="4">
        <v>3604</v>
      </c>
      <c r="HW45" s="20"/>
      <c r="HX45" s="4">
        <v>16835</v>
      </c>
      <c r="HY45" s="4">
        <v>16450</v>
      </c>
      <c r="HZ45" s="4">
        <v>1</v>
      </c>
      <c r="IA45" s="18">
        <f t="shared" si="69"/>
        <v>16836</v>
      </c>
      <c r="IB45" s="47">
        <f t="shared" si="435"/>
        <v>14542</v>
      </c>
      <c r="IC45" s="4">
        <v>2294</v>
      </c>
      <c r="ID45" s="20"/>
      <c r="IE45" s="4">
        <v>27586</v>
      </c>
      <c r="IF45" s="4">
        <f>28560+186</f>
        <v>28746</v>
      </c>
      <c r="IG45" s="4">
        <v>31</v>
      </c>
      <c r="IH45" s="18">
        <f t="shared" si="70"/>
        <v>27617</v>
      </c>
      <c r="II45" s="47">
        <f t="shared" si="436"/>
        <v>24857</v>
      </c>
      <c r="IJ45" s="4">
        <v>2760</v>
      </c>
      <c r="IK45" s="20"/>
      <c r="IL45" s="4">
        <v>30143</v>
      </c>
      <c r="IM45" s="4">
        <f>31577+6</f>
        <v>31583</v>
      </c>
      <c r="IN45" s="4">
        <v>15</v>
      </c>
      <c r="IO45" s="18">
        <f t="shared" si="71"/>
        <v>30158</v>
      </c>
      <c r="IP45" s="47">
        <f t="shared" si="437"/>
        <v>24861</v>
      </c>
      <c r="IQ45" s="4">
        <v>5297</v>
      </c>
      <c r="IR45" s="20"/>
      <c r="IS45" s="38"/>
    </row>
    <row r="46" spans="1:253" s="98" customFormat="1" ht="9.75" customHeight="1">
      <c r="A46" s="75" t="s">
        <v>125</v>
      </c>
      <c r="B46" s="245" t="s">
        <v>0</v>
      </c>
      <c r="C46" s="246"/>
      <c r="D46" s="30">
        <f t="shared" si="72"/>
        <v>11449609</v>
      </c>
      <c r="E46" s="4">
        <f>SUM(P46,W46,AD46,AK46,AR46,BF46,BM46,BT46,CH46,CO46,CV46,DC46,DJ46,DQ46,DX46,EE46)+SUM(EL46,ES46,EZ46,FG46,FN46,FU46,GB46,GI46,GP46,GW46,HD46,HK46,HR46,HY46,IF46,IM46)</f>
        <v>10414648</v>
      </c>
      <c r="F46" s="18">
        <f t="shared" si="34"/>
        <v>0</v>
      </c>
      <c r="G46" s="18">
        <f t="shared" si="35"/>
        <v>11449609</v>
      </c>
      <c r="H46" s="4">
        <f t="shared" si="400"/>
        <v>20073.6</v>
      </c>
      <c r="I46" s="4">
        <f t="shared" si="400"/>
        <v>11469682.6</v>
      </c>
      <c r="J46" s="4">
        <f t="shared" si="401"/>
        <v>9084105.6</v>
      </c>
      <c r="K46" s="4">
        <f t="shared" si="401"/>
        <v>2375647</v>
      </c>
      <c r="L46" s="8">
        <f>SUM(U46,AB46,AI46,AP46,AW46,BK46,BR46,BY46,CM46,CT46,DA46,DH46,DO46,DV46,EC46,EJ46)+SUM(EQ46,EX46,FE46,FL46,FS46,FZ46,GG46,GN46,GU46,HB46,HI46,HP46,HW46,ID46,IK46,IR46)</f>
        <v>9930</v>
      </c>
      <c r="M46" s="164">
        <v>7483459</v>
      </c>
      <c r="N46" s="4"/>
      <c r="O46" s="171">
        <v>7483459</v>
      </c>
      <c r="P46" s="4">
        <v>6963946</v>
      </c>
      <c r="Q46" s="4">
        <f>1500+19374-0.4</f>
        <v>20873.6</v>
      </c>
      <c r="R46" s="18">
        <f t="shared" si="38"/>
        <v>7504332.6</v>
      </c>
      <c r="S46" s="47">
        <f t="shared" si="402"/>
        <v>5687067.6</v>
      </c>
      <c r="T46" s="4">
        <v>1816465</v>
      </c>
      <c r="U46" s="20">
        <v>800</v>
      </c>
      <c r="V46" s="7">
        <v>1710673</v>
      </c>
      <c r="W46" s="4">
        <v>1356088</v>
      </c>
      <c r="X46" s="4">
        <v>-800</v>
      </c>
      <c r="Y46" s="18">
        <f t="shared" si="39"/>
        <v>1709873</v>
      </c>
      <c r="Z46" s="47">
        <f t="shared" si="115"/>
        <v>1630854</v>
      </c>
      <c r="AA46" s="4">
        <v>69889</v>
      </c>
      <c r="AB46" s="20">
        <v>9130</v>
      </c>
      <c r="AC46" s="7">
        <v>550319</v>
      </c>
      <c r="AD46" s="4">
        <f>505324+1043</f>
        <v>506367</v>
      </c>
      <c r="AE46" s="4"/>
      <c r="AF46" s="4">
        <f>+AC46+AE46</f>
        <v>550319</v>
      </c>
      <c r="AG46" s="47">
        <f t="shared" si="403"/>
        <v>147881</v>
      </c>
      <c r="AH46" s="4">
        <v>402438</v>
      </c>
      <c r="AI46" s="20"/>
      <c r="AJ46" s="7"/>
      <c r="AK46" s="4"/>
      <c r="AL46" s="4"/>
      <c r="AM46" s="4"/>
      <c r="AN46" s="47"/>
      <c r="AO46" s="4"/>
      <c r="AP46" s="20"/>
      <c r="AQ46" s="7">
        <v>115431</v>
      </c>
      <c r="AR46" s="4"/>
      <c r="AS46" s="4"/>
      <c r="AT46" s="18">
        <f t="shared" si="40"/>
        <v>115431</v>
      </c>
      <c r="AU46" s="47">
        <f t="shared" si="404"/>
        <v>111344</v>
      </c>
      <c r="AV46" s="4">
        <v>4087</v>
      </c>
      <c r="AW46" s="20"/>
      <c r="AX46" s="30">
        <f t="shared" si="405"/>
        <v>726980</v>
      </c>
      <c r="AY46" s="4">
        <f t="shared" si="405"/>
        <v>724283</v>
      </c>
      <c r="AZ46" s="4">
        <f t="shared" si="406"/>
        <v>0</v>
      </c>
      <c r="BA46" s="4">
        <f t="shared" si="406"/>
        <v>726980</v>
      </c>
      <c r="BB46" s="4">
        <f t="shared" si="407"/>
        <v>662301</v>
      </c>
      <c r="BC46" s="4">
        <f t="shared" si="407"/>
        <v>64679</v>
      </c>
      <c r="BD46" s="20">
        <f t="shared" si="407"/>
        <v>0</v>
      </c>
      <c r="BE46" s="7">
        <v>370051</v>
      </c>
      <c r="BF46" s="4">
        <v>353022</v>
      </c>
      <c r="BG46" s="4"/>
      <c r="BH46" s="18">
        <f t="shared" si="44"/>
        <v>370051</v>
      </c>
      <c r="BI46" s="47">
        <f t="shared" si="408"/>
        <v>364971</v>
      </c>
      <c r="BJ46" s="4">
        <v>5080</v>
      </c>
      <c r="BK46" s="20"/>
      <c r="BL46" s="7">
        <v>45135</v>
      </c>
      <c r="BM46" s="4">
        <v>44813</v>
      </c>
      <c r="BN46" s="4"/>
      <c r="BO46" s="18">
        <f t="shared" si="45"/>
        <v>45135</v>
      </c>
      <c r="BP46" s="47">
        <f t="shared" si="409"/>
        <v>42192</v>
      </c>
      <c r="BQ46" s="4">
        <v>2943</v>
      </c>
      <c r="BR46" s="20"/>
      <c r="BS46" s="7">
        <v>311794</v>
      </c>
      <c r="BT46" s="4">
        <v>326448</v>
      </c>
      <c r="BU46" s="4"/>
      <c r="BV46" s="18">
        <f t="shared" si="46"/>
        <v>311794</v>
      </c>
      <c r="BW46" s="47">
        <f t="shared" si="410"/>
        <v>255138</v>
      </c>
      <c r="BX46" s="4">
        <v>56656</v>
      </c>
      <c r="BY46" s="20"/>
      <c r="BZ46" s="30">
        <f t="shared" si="411"/>
        <v>862747</v>
      </c>
      <c r="CA46" s="4">
        <f t="shared" si="411"/>
        <v>863964</v>
      </c>
      <c r="CB46" s="4">
        <f t="shared" si="412"/>
        <v>0</v>
      </c>
      <c r="CC46" s="4">
        <f t="shared" si="412"/>
        <v>862747</v>
      </c>
      <c r="CD46" s="4">
        <f t="shared" si="413"/>
        <v>844658</v>
      </c>
      <c r="CE46" s="4">
        <f t="shared" si="413"/>
        <v>18089</v>
      </c>
      <c r="CF46" s="20">
        <f t="shared" si="413"/>
        <v>0</v>
      </c>
      <c r="CG46" s="7">
        <v>17974</v>
      </c>
      <c r="CH46" s="4">
        <v>19881</v>
      </c>
      <c r="CI46" s="4"/>
      <c r="CJ46" s="4">
        <f t="shared" si="123"/>
        <v>17974</v>
      </c>
      <c r="CK46" s="47">
        <f t="shared" si="414"/>
        <v>17704</v>
      </c>
      <c r="CL46" s="4">
        <v>270</v>
      </c>
      <c r="CM46" s="20"/>
      <c r="CN46" s="4">
        <v>39034</v>
      </c>
      <c r="CO46" s="4">
        <v>38576</v>
      </c>
      <c r="CP46" s="4"/>
      <c r="CQ46" s="18">
        <f t="shared" si="51"/>
        <v>39034</v>
      </c>
      <c r="CR46" s="47">
        <f t="shared" si="415"/>
        <v>38087</v>
      </c>
      <c r="CS46" s="4">
        <v>947</v>
      </c>
      <c r="CT46" s="20"/>
      <c r="CU46" s="4">
        <v>32630</v>
      </c>
      <c r="CV46" s="4">
        <f>31118+14</f>
        <v>31132</v>
      </c>
      <c r="CW46" s="4"/>
      <c r="CX46" s="18">
        <f t="shared" si="52"/>
        <v>32630</v>
      </c>
      <c r="CY46" s="47">
        <f t="shared" si="416"/>
        <v>32096</v>
      </c>
      <c r="CZ46" s="4">
        <v>534</v>
      </c>
      <c r="DA46" s="20"/>
      <c r="DB46" s="4">
        <v>38084</v>
      </c>
      <c r="DC46" s="4">
        <v>39329</v>
      </c>
      <c r="DD46" s="4"/>
      <c r="DE46" s="18">
        <f t="shared" si="53"/>
        <v>38084</v>
      </c>
      <c r="DF46" s="47">
        <f t="shared" si="417"/>
        <v>37239</v>
      </c>
      <c r="DG46" s="4">
        <v>845</v>
      </c>
      <c r="DH46" s="20"/>
      <c r="DI46" s="4">
        <v>13677</v>
      </c>
      <c r="DJ46" s="4">
        <v>16867</v>
      </c>
      <c r="DK46" s="4"/>
      <c r="DL46" s="18">
        <f t="shared" si="54"/>
        <v>13677</v>
      </c>
      <c r="DM46" s="47">
        <f t="shared" si="418"/>
        <v>13424</v>
      </c>
      <c r="DN46" s="4">
        <v>253</v>
      </c>
      <c r="DO46" s="20"/>
      <c r="DP46" s="4">
        <v>48018</v>
      </c>
      <c r="DQ46" s="4">
        <v>50576</v>
      </c>
      <c r="DR46" s="4"/>
      <c r="DS46" s="18">
        <f t="shared" si="55"/>
        <v>48018</v>
      </c>
      <c r="DT46" s="47">
        <f t="shared" si="419"/>
        <v>47294</v>
      </c>
      <c r="DU46" s="4">
        <v>724</v>
      </c>
      <c r="DV46" s="20"/>
      <c r="DW46" s="4">
        <v>43085</v>
      </c>
      <c r="DX46" s="4">
        <v>39544</v>
      </c>
      <c r="DY46" s="4"/>
      <c r="DZ46" s="18">
        <f t="shared" si="56"/>
        <v>43085</v>
      </c>
      <c r="EA46" s="47">
        <f t="shared" si="420"/>
        <v>42336</v>
      </c>
      <c r="EB46" s="4">
        <v>749</v>
      </c>
      <c r="EC46" s="20"/>
      <c r="ED46" s="4">
        <v>42861</v>
      </c>
      <c r="EE46" s="4">
        <v>41360</v>
      </c>
      <c r="EF46" s="4"/>
      <c r="EG46" s="18">
        <f t="shared" si="57"/>
        <v>42861</v>
      </c>
      <c r="EH46" s="47">
        <f t="shared" si="421"/>
        <v>42336</v>
      </c>
      <c r="EI46" s="4">
        <v>525</v>
      </c>
      <c r="EJ46" s="20"/>
      <c r="EK46" s="4">
        <v>33863</v>
      </c>
      <c r="EL46" s="4">
        <v>31661</v>
      </c>
      <c r="EM46" s="4"/>
      <c r="EN46" s="26">
        <f t="shared" si="17"/>
        <v>33863</v>
      </c>
      <c r="EO46" s="47">
        <f t="shared" si="422"/>
        <v>33297</v>
      </c>
      <c r="EP46" s="4">
        <v>566</v>
      </c>
      <c r="EQ46" s="20"/>
      <c r="ER46" s="4">
        <v>54071</v>
      </c>
      <c r="ES46" s="4">
        <f>55296+300</f>
        <v>55596</v>
      </c>
      <c r="ET46" s="4"/>
      <c r="EU46" s="18">
        <f t="shared" si="58"/>
        <v>54071</v>
      </c>
      <c r="EV46" s="47">
        <f t="shared" si="423"/>
        <v>52947</v>
      </c>
      <c r="EW46" s="4">
        <v>1124</v>
      </c>
      <c r="EX46" s="20"/>
      <c r="EY46" s="4">
        <v>26717</v>
      </c>
      <c r="EZ46" s="4">
        <v>26901</v>
      </c>
      <c r="FA46" s="4"/>
      <c r="FB46" s="18">
        <f t="shared" si="59"/>
        <v>26717</v>
      </c>
      <c r="FC46" s="47">
        <f t="shared" si="424"/>
        <v>26269</v>
      </c>
      <c r="FD46" s="4">
        <v>448</v>
      </c>
      <c r="FE46" s="20"/>
      <c r="FF46" s="4">
        <v>41073</v>
      </c>
      <c r="FG46" s="4">
        <f>43428+295</f>
        <v>43723</v>
      </c>
      <c r="FH46" s="4"/>
      <c r="FI46" s="18">
        <f t="shared" si="60"/>
        <v>41073</v>
      </c>
      <c r="FJ46" s="47">
        <f t="shared" si="425"/>
        <v>40035</v>
      </c>
      <c r="FK46" s="4">
        <v>1038</v>
      </c>
      <c r="FL46" s="20"/>
      <c r="FM46" s="4">
        <v>22636</v>
      </c>
      <c r="FN46" s="4">
        <v>21565</v>
      </c>
      <c r="FO46" s="4"/>
      <c r="FP46" s="26">
        <f t="shared" si="22"/>
        <v>22636</v>
      </c>
      <c r="FQ46" s="47">
        <f t="shared" si="426"/>
        <v>22055</v>
      </c>
      <c r="FR46" s="4">
        <v>581</v>
      </c>
      <c r="FS46" s="20"/>
      <c r="FT46" s="4">
        <v>46081</v>
      </c>
      <c r="FU46" s="4">
        <v>46898</v>
      </c>
      <c r="FV46" s="4"/>
      <c r="FW46" s="18">
        <f t="shared" si="61"/>
        <v>46081</v>
      </c>
      <c r="FX46" s="47">
        <f t="shared" si="427"/>
        <v>45288</v>
      </c>
      <c r="FY46" s="4">
        <v>793</v>
      </c>
      <c r="FZ46" s="20"/>
      <c r="GA46" s="4">
        <v>38466</v>
      </c>
      <c r="GB46" s="4">
        <v>36356</v>
      </c>
      <c r="GC46" s="4"/>
      <c r="GD46" s="18">
        <f t="shared" si="62"/>
        <v>38466</v>
      </c>
      <c r="GE46" s="47">
        <f t="shared" si="428"/>
        <v>37931</v>
      </c>
      <c r="GF46" s="4">
        <v>535</v>
      </c>
      <c r="GG46" s="20"/>
      <c r="GH46" s="4">
        <v>29390</v>
      </c>
      <c r="GI46" s="4">
        <v>30504</v>
      </c>
      <c r="GJ46" s="4"/>
      <c r="GK46" s="18">
        <f t="shared" si="63"/>
        <v>29390</v>
      </c>
      <c r="GL46" s="47">
        <f t="shared" si="429"/>
        <v>28958</v>
      </c>
      <c r="GM46" s="4">
        <v>432</v>
      </c>
      <c r="GN46" s="20"/>
      <c r="GO46" s="4">
        <v>45816</v>
      </c>
      <c r="GP46" s="4">
        <v>46180</v>
      </c>
      <c r="GQ46" s="4"/>
      <c r="GR46" s="18">
        <f t="shared" si="64"/>
        <v>45816</v>
      </c>
      <c r="GS46" s="47">
        <f t="shared" si="430"/>
        <v>44953</v>
      </c>
      <c r="GT46" s="4">
        <v>863</v>
      </c>
      <c r="GU46" s="20"/>
      <c r="GV46" s="4">
        <v>21890</v>
      </c>
      <c r="GW46" s="4">
        <v>27548</v>
      </c>
      <c r="GX46" s="4"/>
      <c r="GY46" s="18">
        <f t="shared" si="65"/>
        <v>21890</v>
      </c>
      <c r="GZ46" s="47">
        <f t="shared" si="431"/>
        <v>21322</v>
      </c>
      <c r="HA46" s="4">
        <v>568</v>
      </c>
      <c r="HB46" s="20"/>
      <c r="HC46" s="4">
        <v>33074</v>
      </c>
      <c r="HD46" s="4">
        <v>32223</v>
      </c>
      <c r="HE46" s="4"/>
      <c r="HF46" s="18">
        <f t="shared" si="66"/>
        <v>33074</v>
      </c>
      <c r="HG46" s="47">
        <f t="shared" si="432"/>
        <v>32577</v>
      </c>
      <c r="HH46" s="4">
        <v>497</v>
      </c>
      <c r="HI46" s="20"/>
      <c r="HJ46" s="4">
        <v>26941</v>
      </c>
      <c r="HK46" s="4">
        <v>26226</v>
      </c>
      <c r="HL46" s="4"/>
      <c r="HM46" s="18">
        <f t="shared" si="67"/>
        <v>26941</v>
      </c>
      <c r="HN46" s="47">
        <f t="shared" si="433"/>
        <v>26460</v>
      </c>
      <c r="HO46" s="4">
        <v>481</v>
      </c>
      <c r="HP46" s="20"/>
      <c r="HQ46" s="4">
        <v>43172</v>
      </c>
      <c r="HR46" s="4">
        <f>40556+450</f>
        <v>41006</v>
      </c>
      <c r="HS46" s="4"/>
      <c r="HT46" s="18">
        <f t="shared" si="68"/>
        <v>43172</v>
      </c>
      <c r="HU46" s="47">
        <f t="shared" si="434"/>
        <v>41059</v>
      </c>
      <c r="HV46" s="4">
        <v>2113</v>
      </c>
      <c r="HW46" s="20"/>
      <c r="HX46" s="4">
        <v>28709</v>
      </c>
      <c r="HY46" s="4">
        <v>29171</v>
      </c>
      <c r="HZ46" s="4"/>
      <c r="IA46" s="18">
        <f t="shared" si="69"/>
        <v>28709</v>
      </c>
      <c r="IB46" s="47">
        <f t="shared" si="435"/>
        <v>27144</v>
      </c>
      <c r="IC46" s="4">
        <v>1565</v>
      </c>
      <c r="ID46" s="20"/>
      <c r="IE46" s="4">
        <v>39703</v>
      </c>
      <c r="IF46" s="4">
        <v>37797</v>
      </c>
      <c r="IG46" s="4"/>
      <c r="IH46" s="18">
        <f t="shared" si="70"/>
        <v>39703</v>
      </c>
      <c r="II46" s="47">
        <f t="shared" si="436"/>
        <v>39027</v>
      </c>
      <c r="IJ46" s="4">
        <v>676</v>
      </c>
      <c r="IK46" s="20"/>
      <c r="IL46" s="4">
        <v>55782</v>
      </c>
      <c r="IM46" s="4">
        <v>53344</v>
      </c>
      <c r="IN46" s="4"/>
      <c r="IO46" s="18">
        <f t="shared" si="71"/>
        <v>55782</v>
      </c>
      <c r="IP46" s="47">
        <f t="shared" si="437"/>
        <v>54820</v>
      </c>
      <c r="IQ46" s="4">
        <v>962</v>
      </c>
      <c r="IR46" s="20"/>
      <c r="IS46" s="38"/>
    </row>
    <row r="47" spans="1:253" s="98" customFormat="1" ht="9.75" customHeight="1">
      <c r="A47" s="75" t="s">
        <v>126</v>
      </c>
      <c r="B47" s="245" t="s">
        <v>3</v>
      </c>
      <c r="C47" s="246"/>
      <c r="D47" s="30">
        <f t="shared" si="72"/>
        <v>575850</v>
      </c>
      <c r="E47" s="4">
        <f>SUM(P47,W47,AD47,AK47,AR47,BF47,BM47,BT47,CH47,CO47,CV47,DC47,DJ47,DQ47,DX47,EE47)+SUM(EL47,ES47,EZ47,FG47,FN47,FU47,GB47,GI47,GP47,GW47,HD47,HK47,HR47,HY47,IF47,IM47)</f>
        <v>710450</v>
      </c>
      <c r="F47" s="18">
        <f t="shared" si="34"/>
        <v>0</v>
      </c>
      <c r="G47" s="18">
        <f t="shared" si="35"/>
        <v>575850</v>
      </c>
      <c r="H47" s="4">
        <f t="shared" si="400"/>
        <v>0</v>
      </c>
      <c r="I47" s="4">
        <f t="shared" si="400"/>
        <v>575850</v>
      </c>
      <c r="J47" s="4">
        <f t="shared" si="401"/>
        <v>178100</v>
      </c>
      <c r="K47" s="4">
        <f t="shared" si="401"/>
        <v>397500</v>
      </c>
      <c r="L47" s="8">
        <f>SUM(U47,AB47,AI47,AP47,AW47,BK47,BR47,BY47,CM47,CT47,DA47,DH47,DO47,DV47,EC47,EJ47)+SUM(EQ47,EX47,FE47,FL47,FS47,FZ47,GG47,GN47,GU47,HB47,HI47,HP47,HW47,ID47,IK47,IR47)</f>
        <v>250</v>
      </c>
      <c r="M47" s="164">
        <v>575850</v>
      </c>
      <c r="N47" s="4"/>
      <c r="O47" s="171">
        <v>575850</v>
      </c>
      <c r="P47" s="4">
        <v>705650</v>
      </c>
      <c r="Q47" s="4"/>
      <c r="R47" s="18">
        <f t="shared" si="38"/>
        <v>575850</v>
      </c>
      <c r="S47" s="47">
        <f t="shared" si="402"/>
        <v>178100</v>
      </c>
      <c r="T47" s="4">
        <v>397500</v>
      </c>
      <c r="U47" s="20">
        <v>250</v>
      </c>
      <c r="V47" s="7"/>
      <c r="W47" s="4"/>
      <c r="X47" s="4"/>
      <c r="Y47" s="18">
        <f t="shared" si="39"/>
        <v>0</v>
      </c>
      <c r="Z47" s="47">
        <f t="shared" si="115"/>
        <v>0</v>
      </c>
      <c r="AA47" s="4"/>
      <c r="AB47" s="20"/>
      <c r="AC47" s="7"/>
      <c r="AD47" s="4"/>
      <c r="AE47" s="4"/>
      <c r="AF47" s="4">
        <f>AD47+AE47</f>
        <v>0</v>
      </c>
      <c r="AG47" s="47">
        <f t="shared" si="403"/>
        <v>0</v>
      </c>
      <c r="AH47" s="4"/>
      <c r="AI47" s="20"/>
      <c r="AJ47" s="7"/>
      <c r="AK47" s="4"/>
      <c r="AL47" s="4"/>
      <c r="AM47" s="4"/>
      <c r="AN47" s="47"/>
      <c r="AO47" s="4"/>
      <c r="AP47" s="20"/>
      <c r="AQ47" s="7"/>
      <c r="AR47" s="4"/>
      <c r="AS47" s="4"/>
      <c r="AT47" s="18">
        <f t="shared" si="40"/>
        <v>0</v>
      </c>
      <c r="AU47" s="47">
        <f t="shared" si="404"/>
        <v>0</v>
      </c>
      <c r="AV47" s="4"/>
      <c r="AW47" s="20"/>
      <c r="AX47" s="30">
        <f t="shared" si="405"/>
        <v>0</v>
      </c>
      <c r="AY47" s="4">
        <f t="shared" si="405"/>
        <v>4800</v>
      </c>
      <c r="AZ47" s="4">
        <f t="shared" si="406"/>
        <v>0</v>
      </c>
      <c r="BA47" s="4">
        <f t="shared" si="406"/>
        <v>0</v>
      </c>
      <c r="BB47" s="4">
        <f t="shared" si="407"/>
        <v>0</v>
      </c>
      <c r="BC47" s="4">
        <f t="shared" si="407"/>
        <v>0</v>
      </c>
      <c r="BD47" s="20">
        <f t="shared" si="407"/>
        <v>0</v>
      </c>
      <c r="BE47" s="7"/>
      <c r="BF47" s="4"/>
      <c r="BG47" s="4"/>
      <c r="BH47" s="18">
        <f t="shared" si="44"/>
        <v>0</v>
      </c>
      <c r="BI47" s="47">
        <f t="shared" si="408"/>
        <v>0</v>
      </c>
      <c r="BJ47" s="4"/>
      <c r="BK47" s="20"/>
      <c r="BL47" s="7"/>
      <c r="BM47" s="4">
        <v>800</v>
      </c>
      <c r="BN47" s="4"/>
      <c r="BO47" s="18">
        <f t="shared" si="45"/>
        <v>0</v>
      </c>
      <c r="BP47" s="47">
        <f t="shared" si="409"/>
        <v>0</v>
      </c>
      <c r="BQ47" s="4"/>
      <c r="BR47" s="20"/>
      <c r="BS47" s="7"/>
      <c r="BT47" s="4">
        <v>4000</v>
      </c>
      <c r="BU47" s="4"/>
      <c r="BV47" s="18">
        <f t="shared" si="46"/>
        <v>0</v>
      </c>
      <c r="BW47" s="47">
        <f t="shared" si="410"/>
        <v>0</v>
      </c>
      <c r="BX47" s="4"/>
      <c r="BY47" s="20"/>
      <c r="BZ47" s="30">
        <f t="shared" si="411"/>
        <v>0</v>
      </c>
      <c r="CA47" s="4">
        <f t="shared" si="411"/>
        <v>0</v>
      </c>
      <c r="CB47" s="4">
        <f t="shared" si="412"/>
        <v>0</v>
      </c>
      <c r="CC47" s="4">
        <f t="shared" si="412"/>
        <v>0</v>
      </c>
      <c r="CD47" s="4">
        <f t="shared" si="413"/>
        <v>0</v>
      </c>
      <c r="CE47" s="4">
        <f t="shared" si="413"/>
        <v>0</v>
      </c>
      <c r="CF47" s="20">
        <f t="shared" si="413"/>
        <v>0</v>
      </c>
      <c r="CG47" s="7"/>
      <c r="CH47" s="4"/>
      <c r="CI47" s="4"/>
      <c r="CJ47" s="4">
        <f t="shared" si="123"/>
        <v>0</v>
      </c>
      <c r="CK47" s="47">
        <f t="shared" si="414"/>
        <v>0</v>
      </c>
      <c r="CL47" s="4"/>
      <c r="CM47" s="20"/>
      <c r="CN47" s="4"/>
      <c r="CO47" s="4"/>
      <c r="CP47" s="4"/>
      <c r="CQ47" s="18">
        <f t="shared" si="51"/>
        <v>0</v>
      </c>
      <c r="CR47" s="47">
        <f t="shared" si="415"/>
        <v>0</v>
      </c>
      <c r="CS47" s="4"/>
      <c r="CT47" s="20"/>
      <c r="CU47" s="4"/>
      <c r="CV47" s="4"/>
      <c r="CW47" s="4"/>
      <c r="CX47" s="18">
        <f t="shared" si="52"/>
        <v>0</v>
      </c>
      <c r="CY47" s="47">
        <f t="shared" si="416"/>
        <v>0</v>
      </c>
      <c r="CZ47" s="4"/>
      <c r="DA47" s="20"/>
      <c r="DB47" s="4"/>
      <c r="DC47" s="4"/>
      <c r="DD47" s="4"/>
      <c r="DE47" s="18">
        <f t="shared" si="53"/>
        <v>0</v>
      </c>
      <c r="DF47" s="47">
        <f t="shared" si="417"/>
        <v>0</v>
      </c>
      <c r="DG47" s="4"/>
      <c r="DH47" s="20"/>
      <c r="DI47" s="4"/>
      <c r="DJ47" s="4"/>
      <c r="DK47" s="4"/>
      <c r="DL47" s="18">
        <f t="shared" si="54"/>
        <v>0</v>
      </c>
      <c r="DM47" s="47">
        <f t="shared" si="418"/>
        <v>0</v>
      </c>
      <c r="DN47" s="4"/>
      <c r="DO47" s="20"/>
      <c r="DP47" s="4"/>
      <c r="DQ47" s="4"/>
      <c r="DR47" s="4"/>
      <c r="DS47" s="18">
        <f t="shared" si="55"/>
        <v>0</v>
      </c>
      <c r="DT47" s="47">
        <f t="shared" si="419"/>
        <v>0</v>
      </c>
      <c r="DU47" s="4"/>
      <c r="DV47" s="20"/>
      <c r="DW47" s="4"/>
      <c r="DX47" s="4"/>
      <c r="DY47" s="4"/>
      <c r="DZ47" s="18">
        <f t="shared" si="56"/>
        <v>0</v>
      </c>
      <c r="EA47" s="47">
        <f t="shared" si="420"/>
        <v>0</v>
      </c>
      <c r="EB47" s="4"/>
      <c r="EC47" s="20"/>
      <c r="ED47" s="4"/>
      <c r="EE47" s="4"/>
      <c r="EF47" s="4"/>
      <c r="EG47" s="18">
        <f t="shared" si="57"/>
        <v>0</v>
      </c>
      <c r="EH47" s="47">
        <f t="shared" si="421"/>
        <v>0</v>
      </c>
      <c r="EI47" s="4"/>
      <c r="EJ47" s="20"/>
      <c r="EK47" s="4"/>
      <c r="EL47" s="4"/>
      <c r="EM47" s="4"/>
      <c r="EN47" s="26">
        <f t="shared" si="17"/>
        <v>0</v>
      </c>
      <c r="EO47" s="47">
        <f t="shared" si="422"/>
        <v>0</v>
      </c>
      <c r="EP47" s="4"/>
      <c r="EQ47" s="20"/>
      <c r="ER47" s="4"/>
      <c r="ES47" s="4"/>
      <c r="ET47" s="4"/>
      <c r="EU47" s="18">
        <f t="shared" si="58"/>
        <v>0</v>
      </c>
      <c r="EV47" s="47">
        <f t="shared" si="423"/>
        <v>0</v>
      </c>
      <c r="EW47" s="4"/>
      <c r="EX47" s="20"/>
      <c r="EY47" s="4"/>
      <c r="EZ47" s="4"/>
      <c r="FA47" s="4"/>
      <c r="FB47" s="18">
        <f t="shared" si="59"/>
        <v>0</v>
      </c>
      <c r="FC47" s="47">
        <f t="shared" si="424"/>
        <v>0</v>
      </c>
      <c r="FD47" s="4"/>
      <c r="FE47" s="20"/>
      <c r="FF47" s="4"/>
      <c r="FG47" s="4"/>
      <c r="FH47" s="4"/>
      <c r="FI47" s="18">
        <f t="shared" si="60"/>
        <v>0</v>
      </c>
      <c r="FJ47" s="47">
        <f t="shared" si="425"/>
        <v>0</v>
      </c>
      <c r="FK47" s="4"/>
      <c r="FL47" s="20"/>
      <c r="FM47" s="4"/>
      <c r="FN47" s="4"/>
      <c r="FO47" s="4"/>
      <c r="FP47" s="26">
        <f t="shared" si="22"/>
        <v>0</v>
      </c>
      <c r="FQ47" s="47">
        <f t="shared" si="426"/>
        <v>0</v>
      </c>
      <c r="FR47" s="4"/>
      <c r="FS47" s="20"/>
      <c r="FT47" s="4"/>
      <c r="FU47" s="4"/>
      <c r="FV47" s="4"/>
      <c r="FW47" s="18">
        <f t="shared" si="61"/>
        <v>0</v>
      </c>
      <c r="FX47" s="47">
        <f t="shared" si="427"/>
        <v>0</v>
      </c>
      <c r="FY47" s="4"/>
      <c r="FZ47" s="20"/>
      <c r="GA47" s="4"/>
      <c r="GB47" s="4"/>
      <c r="GC47" s="4"/>
      <c r="GD47" s="18">
        <f t="shared" si="62"/>
        <v>0</v>
      </c>
      <c r="GE47" s="47">
        <f t="shared" si="428"/>
        <v>0</v>
      </c>
      <c r="GF47" s="4"/>
      <c r="GG47" s="20"/>
      <c r="GH47" s="4"/>
      <c r="GI47" s="4"/>
      <c r="GJ47" s="4"/>
      <c r="GK47" s="18">
        <f t="shared" si="63"/>
        <v>0</v>
      </c>
      <c r="GL47" s="47">
        <f t="shared" si="429"/>
        <v>0</v>
      </c>
      <c r="GM47" s="4"/>
      <c r="GN47" s="20"/>
      <c r="GO47" s="4"/>
      <c r="GP47" s="4"/>
      <c r="GQ47" s="4"/>
      <c r="GR47" s="18">
        <f t="shared" si="64"/>
        <v>0</v>
      </c>
      <c r="GS47" s="47">
        <f t="shared" si="430"/>
        <v>0</v>
      </c>
      <c r="GT47" s="4"/>
      <c r="GU47" s="20"/>
      <c r="GV47" s="4"/>
      <c r="GW47" s="4"/>
      <c r="GX47" s="4"/>
      <c r="GY47" s="18">
        <f t="shared" si="65"/>
        <v>0</v>
      </c>
      <c r="GZ47" s="47">
        <f t="shared" si="431"/>
        <v>0</v>
      </c>
      <c r="HA47" s="4"/>
      <c r="HB47" s="20"/>
      <c r="HC47" s="4"/>
      <c r="HD47" s="4"/>
      <c r="HE47" s="4"/>
      <c r="HF47" s="18">
        <f t="shared" si="66"/>
        <v>0</v>
      </c>
      <c r="HG47" s="47">
        <f t="shared" si="432"/>
        <v>0</v>
      </c>
      <c r="HH47" s="4"/>
      <c r="HI47" s="20"/>
      <c r="HJ47" s="4"/>
      <c r="HK47" s="4"/>
      <c r="HL47" s="4"/>
      <c r="HM47" s="18">
        <f t="shared" si="67"/>
        <v>0</v>
      </c>
      <c r="HN47" s="47">
        <f t="shared" si="433"/>
        <v>0</v>
      </c>
      <c r="HO47" s="4"/>
      <c r="HP47" s="20"/>
      <c r="HQ47" s="4"/>
      <c r="HR47" s="4"/>
      <c r="HS47" s="4"/>
      <c r="HT47" s="18">
        <f t="shared" si="68"/>
        <v>0</v>
      </c>
      <c r="HU47" s="47">
        <f t="shared" si="434"/>
        <v>0</v>
      </c>
      <c r="HV47" s="4"/>
      <c r="HW47" s="20"/>
      <c r="HX47" s="4"/>
      <c r="HY47" s="4"/>
      <c r="HZ47" s="4"/>
      <c r="IA47" s="18">
        <f t="shared" si="69"/>
        <v>0</v>
      </c>
      <c r="IB47" s="47">
        <f t="shared" si="435"/>
        <v>0</v>
      </c>
      <c r="IC47" s="4"/>
      <c r="ID47" s="20"/>
      <c r="IE47" s="4"/>
      <c r="IF47" s="4"/>
      <c r="IG47" s="4"/>
      <c r="IH47" s="18">
        <f t="shared" si="70"/>
        <v>0</v>
      </c>
      <c r="II47" s="47">
        <f t="shared" si="436"/>
        <v>0</v>
      </c>
      <c r="IJ47" s="4"/>
      <c r="IK47" s="20"/>
      <c r="IL47" s="4"/>
      <c r="IM47" s="4"/>
      <c r="IN47" s="4"/>
      <c r="IO47" s="18">
        <f t="shared" si="71"/>
        <v>0</v>
      </c>
      <c r="IP47" s="47">
        <f t="shared" si="437"/>
        <v>0</v>
      </c>
      <c r="IQ47" s="4"/>
      <c r="IR47" s="20"/>
      <c r="IS47" s="38"/>
    </row>
    <row r="48" spans="1:253" s="96" customFormat="1" ht="20.25" customHeight="1">
      <c r="A48" s="73" t="s">
        <v>127</v>
      </c>
      <c r="B48" s="247" t="s">
        <v>5</v>
      </c>
      <c r="C48" s="248"/>
      <c r="D48" s="30">
        <f t="shared" si="72"/>
        <v>3671726.4</v>
      </c>
      <c r="E48" s="18">
        <f aca="true" t="shared" si="438" ref="E48:P48">SUM(E49:E55)</f>
        <v>3308514</v>
      </c>
      <c r="F48" s="18">
        <f t="shared" si="34"/>
        <v>0</v>
      </c>
      <c r="G48" s="18">
        <f t="shared" si="35"/>
        <v>3671726.4</v>
      </c>
      <c r="H48" s="18">
        <f t="shared" si="438"/>
        <v>-55800</v>
      </c>
      <c r="I48" s="18">
        <f t="shared" si="438"/>
        <v>3886825.8</v>
      </c>
      <c r="J48" s="18">
        <f t="shared" si="438"/>
        <v>2837267.8</v>
      </c>
      <c r="K48" s="18">
        <f t="shared" si="438"/>
        <v>1049558</v>
      </c>
      <c r="L48" s="19">
        <f t="shared" si="438"/>
        <v>0</v>
      </c>
      <c r="M48" s="162">
        <f>SUM(M49:M55)</f>
        <v>3671726.4</v>
      </c>
      <c r="N48" s="18"/>
      <c r="O48" s="169">
        <f t="shared" si="438"/>
        <v>3942625.8</v>
      </c>
      <c r="P48" s="18">
        <f t="shared" si="438"/>
        <v>3308514</v>
      </c>
      <c r="Q48" s="18">
        <f aca="true" t="shared" si="439" ref="Q48:W48">SUM(Q49:Q55)</f>
        <v>-55800</v>
      </c>
      <c r="R48" s="18">
        <f t="shared" si="38"/>
        <v>3886825.8</v>
      </c>
      <c r="S48" s="48">
        <f>SUM(S49:S55)</f>
        <v>2837267.8</v>
      </c>
      <c r="T48" s="18">
        <f>SUM(T49:T55)</f>
        <v>1049558</v>
      </c>
      <c r="U48" s="24">
        <f t="shared" si="439"/>
        <v>0</v>
      </c>
      <c r="V48" s="17">
        <f t="shared" si="439"/>
        <v>0</v>
      </c>
      <c r="W48" s="18">
        <f t="shared" si="439"/>
        <v>0</v>
      </c>
      <c r="X48" s="18">
        <f aca="true" t="shared" si="440" ref="X48:AF48">SUM(X49:X55)</f>
        <v>0</v>
      </c>
      <c r="Y48" s="18">
        <f t="shared" si="39"/>
        <v>0</v>
      </c>
      <c r="Z48" s="47">
        <f t="shared" si="115"/>
        <v>0</v>
      </c>
      <c r="AA48" s="18">
        <f t="shared" si="440"/>
        <v>0</v>
      </c>
      <c r="AB48" s="24">
        <f t="shared" si="440"/>
        <v>0</v>
      </c>
      <c r="AC48" s="17">
        <f t="shared" si="440"/>
        <v>0</v>
      </c>
      <c r="AD48" s="18">
        <f t="shared" si="440"/>
        <v>0</v>
      </c>
      <c r="AE48" s="18">
        <f t="shared" si="440"/>
        <v>0</v>
      </c>
      <c r="AF48" s="18">
        <f t="shared" si="440"/>
        <v>0</v>
      </c>
      <c r="AG48" s="48">
        <f>SUM(AG49:AG55)</f>
        <v>0</v>
      </c>
      <c r="AH48" s="18">
        <f>SUM(AH49:AH55)</f>
        <v>0</v>
      </c>
      <c r="AI48" s="24">
        <f>SUM(AI49:AI55)</f>
        <v>0</v>
      </c>
      <c r="AJ48" s="17"/>
      <c r="AK48" s="18"/>
      <c r="AL48" s="18"/>
      <c r="AM48" s="18"/>
      <c r="AN48" s="48"/>
      <c r="AO48" s="18"/>
      <c r="AP48" s="24"/>
      <c r="AQ48" s="17">
        <f>SUM(AQ49:AQ55)</f>
        <v>0</v>
      </c>
      <c r="AR48" s="18">
        <f>SUM(AR49:AR55)</f>
        <v>0</v>
      </c>
      <c r="AS48" s="18">
        <f>SUM(AS49:AS55)</f>
        <v>0</v>
      </c>
      <c r="AT48" s="18">
        <f t="shared" si="40"/>
        <v>0</v>
      </c>
      <c r="AU48" s="48">
        <f>SUM(AU49:AU55)</f>
        <v>0</v>
      </c>
      <c r="AV48" s="18">
        <f>SUM(AV49:AV55)</f>
        <v>0</v>
      </c>
      <c r="AW48" s="24">
        <f>SUM(AW49:AW55)</f>
        <v>0</v>
      </c>
      <c r="AX48" s="43">
        <f aca="true" t="shared" si="441" ref="AX48:BG48">SUM(AX49:AX55)</f>
        <v>0</v>
      </c>
      <c r="AY48" s="18">
        <f t="shared" si="441"/>
        <v>0</v>
      </c>
      <c r="AZ48" s="18">
        <f>SUM(AZ49:AZ55)</f>
        <v>0</v>
      </c>
      <c r="BA48" s="18">
        <f>SUM(BA49:BA55)</f>
        <v>0</v>
      </c>
      <c r="BB48" s="18">
        <f>SUM(BB49:BB55)</f>
        <v>0</v>
      </c>
      <c r="BC48" s="18">
        <f>SUM(BC49:BC55)</f>
        <v>0</v>
      </c>
      <c r="BD48" s="24">
        <f t="shared" si="441"/>
        <v>0</v>
      </c>
      <c r="BE48" s="17">
        <f t="shared" si="441"/>
        <v>0</v>
      </c>
      <c r="BF48" s="18">
        <f t="shared" si="441"/>
        <v>0</v>
      </c>
      <c r="BG48" s="18">
        <f t="shared" si="441"/>
        <v>0</v>
      </c>
      <c r="BH48" s="18">
        <f t="shared" si="44"/>
        <v>0</v>
      </c>
      <c r="BI48" s="48">
        <f>SUM(BI49:BI55)</f>
        <v>0</v>
      </c>
      <c r="BJ48" s="18">
        <f aca="true" t="shared" si="442" ref="BJ48:BY48">SUM(BJ49:BJ55)</f>
        <v>0</v>
      </c>
      <c r="BK48" s="24">
        <f t="shared" si="442"/>
        <v>0</v>
      </c>
      <c r="BL48" s="17">
        <f t="shared" si="442"/>
        <v>0</v>
      </c>
      <c r="BM48" s="18">
        <f t="shared" si="442"/>
        <v>0</v>
      </c>
      <c r="BN48" s="18">
        <f t="shared" si="442"/>
        <v>0</v>
      </c>
      <c r="BO48" s="18">
        <f t="shared" si="45"/>
        <v>0</v>
      </c>
      <c r="BP48" s="48">
        <f>SUM(BP49:BP55)</f>
        <v>0</v>
      </c>
      <c r="BQ48" s="18">
        <f t="shared" si="442"/>
        <v>0</v>
      </c>
      <c r="BR48" s="24">
        <f t="shared" si="442"/>
        <v>0</v>
      </c>
      <c r="BS48" s="17">
        <f t="shared" si="442"/>
        <v>0</v>
      </c>
      <c r="BT48" s="18">
        <f t="shared" si="442"/>
        <v>0</v>
      </c>
      <c r="BU48" s="18">
        <f t="shared" si="442"/>
        <v>0</v>
      </c>
      <c r="BV48" s="18">
        <f t="shared" si="46"/>
        <v>0</v>
      </c>
      <c r="BW48" s="48">
        <f>SUM(BW49:BW55)</f>
        <v>0</v>
      </c>
      <c r="BX48" s="18">
        <f t="shared" si="442"/>
        <v>0</v>
      </c>
      <c r="BY48" s="24">
        <f t="shared" si="442"/>
        <v>0</v>
      </c>
      <c r="BZ48" s="17">
        <f aca="true" t="shared" si="443" ref="BZ48:CF48">SUM(BZ49:BZ55)</f>
        <v>0</v>
      </c>
      <c r="CA48" s="18">
        <f t="shared" si="443"/>
        <v>0</v>
      </c>
      <c r="CB48" s="18">
        <f t="shared" si="443"/>
        <v>0</v>
      </c>
      <c r="CC48" s="18">
        <f t="shared" si="443"/>
        <v>0</v>
      </c>
      <c r="CD48" s="18">
        <f t="shared" si="443"/>
        <v>0</v>
      </c>
      <c r="CE48" s="18">
        <f t="shared" si="443"/>
        <v>0</v>
      </c>
      <c r="CF48" s="19">
        <f t="shared" si="443"/>
        <v>0</v>
      </c>
      <c r="CG48" s="17">
        <f aca="true" t="shared" si="444" ref="CG48:CM48">SUM(CG49:CG55)</f>
        <v>0</v>
      </c>
      <c r="CH48" s="18">
        <f t="shared" si="444"/>
        <v>0</v>
      </c>
      <c r="CI48" s="18">
        <f t="shared" si="444"/>
        <v>0</v>
      </c>
      <c r="CJ48" s="4">
        <f t="shared" si="123"/>
        <v>0</v>
      </c>
      <c r="CK48" s="48">
        <f>SUM(CK49:CK55)</f>
        <v>0</v>
      </c>
      <c r="CL48" s="18">
        <f t="shared" si="444"/>
        <v>0</v>
      </c>
      <c r="CM48" s="24">
        <f t="shared" si="444"/>
        <v>0</v>
      </c>
      <c r="CN48" s="18">
        <f>SUM(CN49:CN55)</f>
        <v>0</v>
      </c>
      <c r="CO48" s="18">
        <f>SUM(CO49:CO55)</f>
        <v>0</v>
      </c>
      <c r="CP48" s="18">
        <f>SUM(CP49:CP55)</f>
        <v>0</v>
      </c>
      <c r="CQ48" s="18">
        <f t="shared" si="51"/>
        <v>0</v>
      </c>
      <c r="CR48" s="48">
        <f>SUM(CR49:CR55)</f>
        <v>0</v>
      </c>
      <c r="CS48" s="18">
        <f aca="true" t="shared" si="445" ref="CS48:DH48">SUM(CS49:CS55)</f>
        <v>0</v>
      </c>
      <c r="CT48" s="24">
        <f t="shared" si="445"/>
        <v>0</v>
      </c>
      <c r="CU48" s="18">
        <f t="shared" si="445"/>
        <v>0</v>
      </c>
      <c r="CV48" s="18">
        <f t="shared" si="445"/>
        <v>0</v>
      </c>
      <c r="CW48" s="18">
        <f t="shared" si="445"/>
        <v>0</v>
      </c>
      <c r="CX48" s="18">
        <f t="shared" si="52"/>
        <v>0</v>
      </c>
      <c r="CY48" s="48">
        <f>SUM(CY49:CY55)</f>
        <v>0</v>
      </c>
      <c r="CZ48" s="18">
        <f t="shared" si="445"/>
        <v>0</v>
      </c>
      <c r="DA48" s="24">
        <f t="shared" si="445"/>
        <v>0</v>
      </c>
      <c r="DB48" s="18">
        <f t="shared" si="445"/>
        <v>0</v>
      </c>
      <c r="DC48" s="18">
        <f t="shared" si="445"/>
        <v>0</v>
      </c>
      <c r="DD48" s="18">
        <f t="shared" si="445"/>
        <v>0</v>
      </c>
      <c r="DE48" s="18">
        <f t="shared" si="53"/>
        <v>0</v>
      </c>
      <c r="DF48" s="48">
        <f>SUM(DF49:DF55)</f>
        <v>0</v>
      </c>
      <c r="DG48" s="18">
        <f t="shared" si="445"/>
        <v>0</v>
      </c>
      <c r="DH48" s="24">
        <f t="shared" si="445"/>
        <v>0</v>
      </c>
      <c r="DI48" s="18">
        <f>SUM(DI49:DI55)</f>
        <v>0</v>
      </c>
      <c r="DJ48" s="18">
        <f>SUM(DJ49:DJ55)</f>
        <v>0</v>
      </c>
      <c r="DK48" s="18">
        <f aca="true" t="shared" si="446" ref="DK48:EP48">SUM(DK49:DK55)</f>
        <v>0</v>
      </c>
      <c r="DL48" s="18">
        <f t="shared" si="54"/>
        <v>0</v>
      </c>
      <c r="DM48" s="48">
        <f>SUM(DM49:DM55)</f>
        <v>0</v>
      </c>
      <c r="DN48" s="18">
        <f t="shared" si="446"/>
        <v>0</v>
      </c>
      <c r="DO48" s="24">
        <f t="shared" si="446"/>
        <v>0</v>
      </c>
      <c r="DP48" s="18">
        <f t="shared" si="446"/>
        <v>0</v>
      </c>
      <c r="DQ48" s="18">
        <f t="shared" si="446"/>
        <v>0</v>
      </c>
      <c r="DR48" s="18">
        <f t="shared" si="446"/>
        <v>0</v>
      </c>
      <c r="DS48" s="18">
        <f t="shared" si="55"/>
        <v>0</v>
      </c>
      <c r="DT48" s="48">
        <f>SUM(DT49:DT55)</f>
        <v>0</v>
      </c>
      <c r="DU48" s="18">
        <f t="shared" si="446"/>
        <v>0</v>
      </c>
      <c r="DV48" s="24">
        <f t="shared" si="446"/>
        <v>0</v>
      </c>
      <c r="DW48" s="18">
        <f t="shared" si="446"/>
        <v>0</v>
      </c>
      <c r="DX48" s="18">
        <f t="shared" si="446"/>
        <v>0</v>
      </c>
      <c r="DY48" s="18">
        <f t="shared" si="446"/>
        <v>0</v>
      </c>
      <c r="DZ48" s="18">
        <f t="shared" si="56"/>
        <v>0</v>
      </c>
      <c r="EA48" s="48">
        <f>SUM(EA49:EA55)</f>
        <v>0</v>
      </c>
      <c r="EB48" s="18">
        <f t="shared" si="446"/>
        <v>0</v>
      </c>
      <c r="EC48" s="24">
        <f t="shared" si="446"/>
        <v>0</v>
      </c>
      <c r="ED48" s="18">
        <f t="shared" si="446"/>
        <v>0</v>
      </c>
      <c r="EE48" s="18">
        <f t="shared" si="446"/>
        <v>0</v>
      </c>
      <c r="EF48" s="18">
        <f t="shared" si="446"/>
        <v>0</v>
      </c>
      <c r="EG48" s="18">
        <f t="shared" si="57"/>
        <v>0</v>
      </c>
      <c r="EH48" s="48">
        <f>SUM(EH49:EH55)</f>
        <v>0</v>
      </c>
      <c r="EI48" s="18">
        <f t="shared" si="446"/>
        <v>0</v>
      </c>
      <c r="EJ48" s="24">
        <f t="shared" si="446"/>
        <v>0</v>
      </c>
      <c r="EK48" s="18">
        <f t="shared" si="446"/>
        <v>0</v>
      </c>
      <c r="EL48" s="18">
        <f t="shared" si="446"/>
        <v>0</v>
      </c>
      <c r="EM48" s="18">
        <f t="shared" si="446"/>
        <v>0</v>
      </c>
      <c r="EN48" s="26">
        <f t="shared" si="17"/>
        <v>0</v>
      </c>
      <c r="EO48" s="48">
        <f>SUM(EO49:EO55)</f>
        <v>0</v>
      </c>
      <c r="EP48" s="18">
        <f t="shared" si="446"/>
        <v>0</v>
      </c>
      <c r="EQ48" s="24">
        <f aca="true" t="shared" si="447" ref="EQ48:FV48">SUM(EQ49:EQ55)</f>
        <v>0</v>
      </c>
      <c r="ER48" s="18">
        <f t="shared" si="447"/>
        <v>0</v>
      </c>
      <c r="ES48" s="18">
        <f t="shared" si="447"/>
        <v>0</v>
      </c>
      <c r="ET48" s="18">
        <f t="shared" si="447"/>
        <v>0</v>
      </c>
      <c r="EU48" s="18">
        <f t="shared" si="58"/>
        <v>0</v>
      </c>
      <c r="EV48" s="48">
        <f>SUM(EV49:EV55)</f>
        <v>0</v>
      </c>
      <c r="EW48" s="18">
        <f t="shared" si="447"/>
        <v>0</v>
      </c>
      <c r="EX48" s="24">
        <f t="shared" si="447"/>
        <v>0</v>
      </c>
      <c r="EY48" s="18">
        <f t="shared" si="447"/>
        <v>0</v>
      </c>
      <c r="EZ48" s="18">
        <f t="shared" si="447"/>
        <v>0</v>
      </c>
      <c r="FA48" s="18">
        <f t="shared" si="447"/>
        <v>0</v>
      </c>
      <c r="FB48" s="18">
        <f t="shared" si="59"/>
        <v>0</v>
      </c>
      <c r="FC48" s="48">
        <f>SUM(FC49:FC55)</f>
        <v>0</v>
      </c>
      <c r="FD48" s="18">
        <f t="shared" si="447"/>
        <v>0</v>
      </c>
      <c r="FE48" s="24">
        <f t="shared" si="447"/>
        <v>0</v>
      </c>
      <c r="FF48" s="18">
        <f t="shared" si="447"/>
        <v>0</v>
      </c>
      <c r="FG48" s="18">
        <f t="shared" si="447"/>
        <v>0</v>
      </c>
      <c r="FH48" s="18">
        <f t="shared" si="447"/>
        <v>0</v>
      </c>
      <c r="FI48" s="18">
        <f t="shared" si="60"/>
        <v>0</v>
      </c>
      <c r="FJ48" s="48">
        <f>SUM(FJ49:FJ55)</f>
        <v>0</v>
      </c>
      <c r="FK48" s="18">
        <f t="shared" si="447"/>
        <v>0</v>
      </c>
      <c r="FL48" s="24">
        <f t="shared" si="447"/>
        <v>0</v>
      </c>
      <c r="FM48" s="18">
        <f t="shared" si="447"/>
        <v>0</v>
      </c>
      <c r="FN48" s="18">
        <f t="shared" si="447"/>
        <v>0</v>
      </c>
      <c r="FO48" s="18">
        <f t="shared" si="447"/>
        <v>0</v>
      </c>
      <c r="FP48" s="26">
        <f t="shared" si="22"/>
        <v>0</v>
      </c>
      <c r="FQ48" s="48">
        <f>SUM(FQ49:FQ55)</f>
        <v>0</v>
      </c>
      <c r="FR48" s="18">
        <f t="shared" si="447"/>
        <v>0</v>
      </c>
      <c r="FS48" s="24">
        <f t="shared" si="447"/>
        <v>0</v>
      </c>
      <c r="FT48" s="18">
        <f t="shared" si="447"/>
        <v>0</v>
      </c>
      <c r="FU48" s="18">
        <f t="shared" si="447"/>
        <v>0</v>
      </c>
      <c r="FV48" s="18">
        <f t="shared" si="447"/>
        <v>0</v>
      </c>
      <c r="FW48" s="18">
        <f t="shared" si="61"/>
        <v>0</v>
      </c>
      <c r="FX48" s="48">
        <f>SUM(FX49:FX55)</f>
        <v>0</v>
      </c>
      <c r="FY48" s="18">
        <f>SUM(FY49:FY55)</f>
        <v>0</v>
      </c>
      <c r="FZ48" s="24">
        <f>SUM(FZ49:FZ55)</f>
        <v>0</v>
      </c>
      <c r="GA48" s="18">
        <f>SUM(GA49:GA55)</f>
        <v>0</v>
      </c>
      <c r="GB48" s="18">
        <f aca="true" t="shared" si="448" ref="GB48:HE48">SUM(GB49:GB55)</f>
        <v>0</v>
      </c>
      <c r="GC48" s="18">
        <f t="shared" si="448"/>
        <v>0</v>
      </c>
      <c r="GD48" s="18">
        <f t="shared" si="62"/>
        <v>0</v>
      </c>
      <c r="GE48" s="48">
        <f>SUM(GE49:GE55)</f>
        <v>0</v>
      </c>
      <c r="GF48" s="18">
        <f t="shared" si="448"/>
        <v>0</v>
      </c>
      <c r="GG48" s="24">
        <f t="shared" si="448"/>
        <v>0</v>
      </c>
      <c r="GH48" s="18">
        <f t="shared" si="448"/>
        <v>0</v>
      </c>
      <c r="GI48" s="18">
        <f t="shared" si="448"/>
        <v>0</v>
      </c>
      <c r="GJ48" s="18">
        <f t="shared" si="448"/>
        <v>0</v>
      </c>
      <c r="GK48" s="18">
        <f t="shared" si="63"/>
        <v>0</v>
      </c>
      <c r="GL48" s="48">
        <f>SUM(GL49:GL55)</f>
        <v>0</v>
      </c>
      <c r="GM48" s="18">
        <f t="shared" si="448"/>
        <v>0</v>
      </c>
      <c r="GN48" s="24">
        <f t="shared" si="448"/>
        <v>0</v>
      </c>
      <c r="GO48" s="18">
        <f t="shared" si="448"/>
        <v>0</v>
      </c>
      <c r="GP48" s="18">
        <f t="shared" si="448"/>
        <v>0</v>
      </c>
      <c r="GQ48" s="18">
        <f t="shared" si="448"/>
        <v>0</v>
      </c>
      <c r="GR48" s="18">
        <f t="shared" si="64"/>
        <v>0</v>
      </c>
      <c r="GS48" s="48">
        <f>SUM(GS49:GS55)</f>
        <v>0</v>
      </c>
      <c r="GT48" s="18">
        <f t="shared" si="448"/>
        <v>0</v>
      </c>
      <c r="GU48" s="24">
        <f t="shared" si="448"/>
        <v>0</v>
      </c>
      <c r="GV48" s="18">
        <f t="shared" si="448"/>
        <v>0</v>
      </c>
      <c r="GW48" s="18">
        <f t="shared" si="448"/>
        <v>0</v>
      </c>
      <c r="GX48" s="18">
        <f t="shared" si="448"/>
        <v>0</v>
      </c>
      <c r="GY48" s="18">
        <f t="shared" si="65"/>
        <v>0</v>
      </c>
      <c r="GZ48" s="48">
        <f>SUM(GZ49:GZ55)</f>
        <v>0</v>
      </c>
      <c r="HA48" s="18">
        <f t="shared" si="448"/>
        <v>0</v>
      </c>
      <c r="HB48" s="24">
        <f t="shared" si="448"/>
        <v>0</v>
      </c>
      <c r="HC48" s="18">
        <f t="shared" si="448"/>
        <v>0</v>
      </c>
      <c r="HD48" s="18">
        <f t="shared" si="448"/>
        <v>0</v>
      </c>
      <c r="HE48" s="18">
        <f t="shared" si="448"/>
        <v>0</v>
      </c>
      <c r="HF48" s="18">
        <f t="shared" si="66"/>
        <v>0</v>
      </c>
      <c r="HG48" s="48">
        <f>SUM(HG49:HG55)</f>
        <v>0</v>
      </c>
      <c r="HH48" s="18">
        <f aca="true" t="shared" si="449" ref="HH48:IM48">SUM(HH49:HH55)</f>
        <v>0</v>
      </c>
      <c r="HI48" s="24">
        <f t="shared" si="449"/>
        <v>0</v>
      </c>
      <c r="HJ48" s="18">
        <f t="shared" si="449"/>
        <v>0</v>
      </c>
      <c r="HK48" s="18">
        <f t="shared" si="449"/>
        <v>0</v>
      </c>
      <c r="HL48" s="18">
        <f t="shared" si="449"/>
        <v>0</v>
      </c>
      <c r="HM48" s="18">
        <f t="shared" si="67"/>
        <v>0</v>
      </c>
      <c r="HN48" s="48">
        <f>SUM(HN49:HN55)</f>
        <v>0</v>
      </c>
      <c r="HO48" s="18">
        <f t="shared" si="449"/>
        <v>0</v>
      </c>
      <c r="HP48" s="24">
        <f t="shared" si="449"/>
        <v>0</v>
      </c>
      <c r="HQ48" s="18">
        <f t="shared" si="449"/>
        <v>0</v>
      </c>
      <c r="HR48" s="18">
        <f t="shared" si="449"/>
        <v>0</v>
      </c>
      <c r="HS48" s="18">
        <f t="shared" si="449"/>
        <v>0</v>
      </c>
      <c r="HT48" s="18">
        <f t="shared" si="68"/>
        <v>0</v>
      </c>
      <c r="HU48" s="48">
        <f>SUM(HU49:HU55)</f>
        <v>0</v>
      </c>
      <c r="HV48" s="18">
        <f t="shared" si="449"/>
        <v>0</v>
      </c>
      <c r="HW48" s="24">
        <f t="shared" si="449"/>
        <v>0</v>
      </c>
      <c r="HX48" s="18">
        <f t="shared" si="449"/>
        <v>0</v>
      </c>
      <c r="HY48" s="18">
        <f t="shared" si="449"/>
        <v>0</v>
      </c>
      <c r="HZ48" s="18">
        <f t="shared" si="449"/>
        <v>0</v>
      </c>
      <c r="IA48" s="18">
        <f t="shared" si="69"/>
        <v>0</v>
      </c>
      <c r="IB48" s="48">
        <f>SUM(IB49:IB55)</f>
        <v>0</v>
      </c>
      <c r="IC48" s="18">
        <f t="shared" si="449"/>
        <v>0</v>
      </c>
      <c r="ID48" s="24">
        <f t="shared" si="449"/>
        <v>0</v>
      </c>
      <c r="IE48" s="18">
        <f t="shared" si="449"/>
        <v>0</v>
      </c>
      <c r="IF48" s="18">
        <f t="shared" si="449"/>
        <v>0</v>
      </c>
      <c r="IG48" s="18">
        <f t="shared" si="449"/>
        <v>0</v>
      </c>
      <c r="IH48" s="18">
        <f t="shared" si="70"/>
        <v>0</v>
      </c>
      <c r="II48" s="48">
        <f>SUM(II49:II55)</f>
        <v>0</v>
      </c>
      <c r="IJ48" s="18">
        <f t="shared" si="449"/>
        <v>0</v>
      </c>
      <c r="IK48" s="24">
        <f t="shared" si="449"/>
        <v>0</v>
      </c>
      <c r="IL48" s="18">
        <f t="shared" si="449"/>
        <v>0</v>
      </c>
      <c r="IM48" s="18">
        <f t="shared" si="449"/>
        <v>0</v>
      </c>
      <c r="IN48" s="18">
        <f>SUM(IN49:IN55)</f>
        <v>0</v>
      </c>
      <c r="IO48" s="18">
        <f t="shared" si="71"/>
        <v>0</v>
      </c>
      <c r="IP48" s="48">
        <f>SUM(IP49:IP55)</f>
        <v>0</v>
      </c>
      <c r="IQ48" s="18">
        <f>SUM(IQ49:IQ55)</f>
        <v>0</v>
      </c>
      <c r="IR48" s="24">
        <f>SUM(IR49:IR55)</f>
        <v>0</v>
      </c>
      <c r="IS48" s="36"/>
    </row>
    <row r="49" spans="1:253" s="97" customFormat="1" ht="9.75" customHeight="1">
      <c r="A49" s="74"/>
      <c r="B49" s="1" t="s">
        <v>134</v>
      </c>
      <c r="C49" s="64" t="s">
        <v>9</v>
      </c>
      <c r="D49" s="30">
        <f t="shared" si="72"/>
        <v>934491.4</v>
      </c>
      <c r="E49" s="2">
        <f aca="true" t="shared" si="450" ref="E49:E55">SUM(P49,W49,AD49,AK49,AR49,BF49,BM49,BT49,CH49,CO49,CV49,DC49,DJ49,DQ49,DX49,EE49)+SUM(EL49,ES49,EZ49,FG49,FN49,FU49,GB49,GI49,GP49,GW49,HD49,HK49,HR49,HY49,IF49,IM49)</f>
        <v>392409</v>
      </c>
      <c r="F49" s="18">
        <f t="shared" si="34"/>
        <v>270899.4</v>
      </c>
      <c r="G49" s="18">
        <f t="shared" si="35"/>
        <v>1205390.8</v>
      </c>
      <c r="H49" s="4">
        <f aca="true" t="shared" si="451" ref="H49:I55">SUM(Q49,X49,AE49,AL49,AS49,BG49,BN49,BU49,CI49,CP49,CW49,DD49,DK49,DR49,DY49,EF49)+SUM(EM49,ET49,FA49,FH49,FO49,FV49,GC49,GJ49,GQ49,GX49,HE49,HL49,HS49,HZ49,IG49,IN49)</f>
        <v>0</v>
      </c>
      <c r="I49" s="4">
        <f t="shared" si="451"/>
        <v>1205390.8</v>
      </c>
      <c r="J49" s="2">
        <f aca="true" t="shared" si="452" ref="J49:K55">SUM(S49,Z49,AG49,AN49,AU49,BI49,BP49,BW49,CK49,CR49,CY49,DF49,DM49,DT49,EA49,EH49)+SUM(EO49,EV49,FC49,FJ49,FQ49,FX49,GE49,GL49,GS49,GZ49,HG49,HN49,HU49,IB49,II49,IP49)</f>
        <v>1205390.8</v>
      </c>
      <c r="K49" s="2">
        <f t="shared" si="452"/>
        <v>0</v>
      </c>
      <c r="L49" s="10">
        <f aca="true" t="shared" si="453" ref="L49:L55">SUM(U49,AB49,AI49,AP49,AW49,BK49,BR49,BY49,CM49,CT49,DA49,DH49,DO49,DV49,EC49,EJ49)+SUM(EQ49,EX49,FE49,FL49,FS49,FZ49,GG49,GN49,GU49,HB49,HI49,HP49,HW49,ID49,IK49,IR49)</f>
        <v>0</v>
      </c>
      <c r="M49" s="163">
        <v>934491.4</v>
      </c>
      <c r="N49" s="2">
        <f>+N42+0.4</f>
        <v>270899.4</v>
      </c>
      <c r="O49" s="170">
        <f>+M49+N49</f>
        <v>1205390.8</v>
      </c>
      <c r="P49" s="2">
        <v>392409</v>
      </c>
      <c r="Q49" s="2"/>
      <c r="R49" s="18">
        <f>+O49+Q49</f>
        <v>1205390.8</v>
      </c>
      <c r="S49" s="49">
        <f t="shared" si="402"/>
        <v>1205390.8</v>
      </c>
      <c r="T49" s="2"/>
      <c r="U49" s="21"/>
      <c r="V49" s="9"/>
      <c r="W49" s="2"/>
      <c r="X49" s="2"/>
      <c r="Y49" s="18">
        <f t="shared" si="39"/>
        <v>0</v>
      </c>
      <c r="Z49" s="47">
        <f t="shared" si="115"/>
        <v>0</v>
      </c>
      <c r="AA49" s="2"/>
      <c r="AB49" s="21"/>
      <c r="AC49" s="9"/>
      <c r="AD49" s="2"/>
      <c r="AE49" s="2"/>
      <c r="AF49" s="2">
        <f aca="true" t="shared" si="454" ref="AF49:AF55">AD49+AE49</f>
        <v>0</v>
      </c>
      <c r="AG49" s="49">
        <f t="shared" si="403"/>
        <v>0</v>
      </c>
      <c r="AH49" s="2"/>
      <c r="AI49" s="21"/>
      <c r="AJ49" s="9"/>
      <c r="AK49" s="2"/>
      <c r="AL49" s="2"/>
      <c r="AM49" s="2"/>
      <c r="AN49" s="49"/>
      <c r="AO49" s="2"/>
      <c r="AP49" s="21"/>
      <c r="AQ49" s="9"/>
      <c r="AR49" s="2"/>
      <c r="AS49" s="2"/>
      <c r="AT49" s="18">
        <f t="shared" si="40"/>
        <v>0</v>
      </c>
      <c r="AU49" s="49">
        <f t="shared" si="404"/>
        <v>0</v>
      </c>
      <c r="AV49" s="2"/>
      <c r="AW49" s="21"/>
      <c r="AX49" s="29">
        <f aca="true" t="shared" si="455" ref="AX49:AX55">SUM(BL49,BS49,BE49)</f>
        <v>0</v>
      </c>
      <c r="AY49" s="2">
        <f aca="true" t="shared" si="456" ref="AY49:AY55">SUM(BM49,BT49,BF49)</f>
        <v>0</v>
      </c>
      <c r="AZ49" s="2">
        <f aca="true" t="shared" si="457" ref="AZ49:AZ55">SUM(BN49,BU49,BG49)</f>
        <v>0</v>
      </c>
      <c r="BA49" s="2">
        <f aca="true" t="shared" si="458" ref="BA49:BA55">SUM(BO49,BV49,BH49)</f>
        <v>0</v>
      </c>
      <c r="BB49" s="2">
        <f aca="true" t="shared" si="459" ref="BB49:BB55">SUM(BP49,BW49,BI49)</f>
        <v>0</v>
      </c>
      <c r="BC49" s="2">
        <f aca="true" t="shared" si="460" ref="BC49:BC55">SUM(BQ49,BX49,BJ49)</f>
        <v>0</v>
      </c>
      <c r="BD49" s="21">
        <f aca="true" t="shared" si="461" ref="BD49:BD55">SUM(BR49,BY49,BK49)</f>
        <v>0</v>
      </c>
      <c r="BE49" s="9"/>
      <c r="BF49" s="2"/>
      <c r="BG49" s="2"/>
      <c r="BH49" s="18">
        <f t="shared" si="44"/>
        <v>0</v>
      </c>
      <c r="BI49" s="49">
        <f t="shared" si="408"/>
        <v>0</v>
      </c>
      <c r="BJ49" s="2"/>
      <c r="BK49" s="21"/>
      <c r="BL49" s="9"/>
      <c r="BM49" s="2"/>
      <c r="BN49" s="2"/>
      <c r="BO49" s="18">
        <f t="shared" si="45"/>
        <v>0</v>
      </c>
      <c r="BP49" s="49">
        <f t="shared" si="409"/>
        <v>0</v>
      </c>
      <c r="BQ49" s="2"/>
      <c r="BR49" s="21"/>
      <c r="BS49" s="9"/>
      <c r="BT49" s="2"/>
      <c r="BU49" s="2"/>
      <c r="BV49" s="18">
        <f t="shared" si="46"/>
        <v>0</v>
      </c>
      <c r="BW49" s="49">
        <f t="shared" si="410"/>
        <v>0</v>
      </c>
      <c r="BX49" s="2"/>
      <c r="BY49" s="21"/>
      <c r="BZ49" s="29">
        <f aca="true" t="shared" si="462" ref="BZ49:CA55">SUM(CG49,CN49,CU49,DB49,DI49,DP49,DW49,ED49,EK49,ER49,EY49,FF49,FM49,FT49,GA49,GH49,GO49,GV49,HC49,HJ49,HQ49,HX49,IE49,IL49)</f>
        <v>0</v>
      </c>
      <c r="CA49" s="2">
        <f t="shared" si="462"/>
        <v>0</v>
      </c>
      <c r="CB49" s="2">
        <f aca="true" t="shared" si="463" ref="CB49:CB55">SUM(CI49,CP49,CW49,DD49,DK49,DR49,DY49,EF49,EM49,ET49,FA49,FH49,FO49,FV49,GC49,GJ49,GQ49,GX49,HE49,HL49,HS49,HZ49,IG49,IN49)</f>
        <v>0</v>
      </c>
      <c r="CC49" s="2">
        <f aca="true" t="shared" si="464" ref="CC49:CC55">SUM(CJ49,CQ49,CX49,DE49,DL49,DS49,DZ49,EG49,EN49,EU49,FB49,FI49,FP49,FW49,GD49,GK49,GR49,GY49,HF49,HM49,HT49,IA49,IH49,IO49)</f>
        <v>0</v>
      </c>
      <c r="CD49" s="2">
        <f aca="true" t="shared" si="465" ref="CD49:CD55">SUM(CK49,CR49,CY49,DF49,DM49,DT49,EA49,EH49,EO49,EV49,FC49,FJ49,FQ49,FX49,GE49,GL49,GS49,GZ49,HG49,HN49,HU49,IB49,II49,IP49)</f>
        <v>0</v>
      </c>
      <c r="CE49" s="2">
        <f aca="true" t="shared" si="466" ref="CE49:CE55">SUM(CL49,CS49,CZ49,DG49,DN49,DU49,EB49,EI49,EP49,EW49,FD49,FK49,FR49,FY49,GF49,GM49,GT49,HA49,HH49,HO49,HV49,IC49,IJ49,IQ49)</f>
        <v>0</v>
      </c>
      <c r="CF49" s="21">
        <f aca="true" t="shared" si="467" ref="CF49:CF55">SUM(CM49,CT49,DA49,DH49,DO49,DV49,EC49,EJ49,EQ49,EX49,FE49,FL49,FS49,FZ49,GG49,GN49,GU49,HB49,HI49,HP49,HW49,ID49,IK49,IR49)</f>
        <v>0</v>
      </c>
      <c r="CG49" s="9"/>
      <c r="CH49" s="2"/>
      <c r="CI49" s="2"/>
      <c r="CJ49" s="4">
        <f t="shared" si="123"/>
        <v>0</v>
      </c>
      <c r="CK49" s="49">
        <f t="shared" si="414"/>
        <v>0</v>
      </c>
      <c r="CL49" s="2"/>
      <c r="CM49" s="21"/>
      <c r="CN49" s="2"/>
      <c r="CO49" s="2"/>
      <c r="CP49" s="2"/>
      <c r="CQ49" s="18">
        <f t="shared" si="51"/>
        <v>0</v>
      </c>
      <c r="CR49" s="49">
        <f t="shared" si="415"/>
        <v>0</v>
      </c>
      <c r="CS49" s="2"/>
      <c r="CT49" s="21"/>
      <c r="CU49" s="2"/>
      <c r="CV49" s="2"/>
      <c r="CW49" s="2"/>
      <c r="CX49" s="18">
        <f t="shared" si="52"/>
        <v>0</v>
      </c>
      <c r="CY49" s="49">
        <f t="shared" si="416"/>
        <v>0</v>
      </c>
      <c r="CZ49" s="2"/>
      <c r="DA49" s="21"/>
      <c r="DB49" s="2"/>
      <c r="DC49" s="2"/>
      <c r="DD49" s="2"/>
      <c r="DE49" s="18">
        <f t="shared" si="53"/>
        <v>0</v>
      </c>
      <c r="DF49" s="49">
        <f t="shared" si="417"/>
        <v>0</v>
      </c>
      <c r="DG49" s="2"/>
      <c r="DH49" s="21"/>
      <c r="DI49" s="2"/>
      <c r="DJ49" s="2"/>
      <c r="DK49" s="2"/>
      <c r="DL49" s="18">
        <f t="shared" si="54"/>
        <v>0</v>
      </c>
      <c r="DM49" s="49">
        <f t="shared" si="418"/>
        <v>0</v>
      </c>
      <c r="DN49" s="2"/>
      <c r="DO49" s="21"/>
      <c r="DP49" s="2"/>
      <c r="DQ49" s="2"/>
      <c r="DR49" s="2"/>
      <c r="DS49" s="18">
        <f t="shared" si="55"/>
        <v>0</v>
      </c>
      <c r="DT49" s="49">
        <f t="shared" si="419"/>
        <v>0</v>
      </c>
      <c r="DU49" s="2"/>
      <c r="DV49" s="21"/>
      <c r="DW49" s="2"/>
      <c r="DX49" s="2"/>
      <c r="DY49" s="2"/>
      <c r="DZ49" s="18">
        <f t="shared" si="56"/>
        <v>0</v>
      </c>
      <c r="EA49" s="49">
        <f t="shared" si="420"/>
        <v>0</v>
      </c>
      <c r="EB49" s="2"/>
      <c r="EC49" s="21"/>
      <c r="ED49" s="2"/>
      <c r="EE49" s="2"/>
      <c r="EF49" s="2"/>
      <c r="EG49" s="18">
        <f t="shared" si="57"/>
        <v>0</v>
      </c>
      <c r="EH49" s="49">
        <f t="shared" si="421"/>
        <v>0</v>
      </c>
      <c r="EI49" s="2"/>
      <c r="EJ49" s="21"/>
      <c r="EK49" s="2"/>
      <c r="EL49" s="2"/>
      <c r="EM49" s="2"/>
      <c r="EN49" s="26">
        <f t="shared" si="17"/>
        <v>0</v>
      </c>
      <c r="EO49" s="49">
        <f t="shared" si="422"/>
        <v>0</v>
      </c>
      <c r="EP49" s="2"/>
      <c r="EQ49" s="21"/>
      <c r="ER49" s="2"/>
      <c r="ES49" s="2"/>
      <c r="ET49" s="2"/>
      <c r="EU49" s="18">
        <f t="shared" si="58"/>
        <v>0</v>
      </c>
      <c r="EV49" s="49">
        <f t="shared" si="423"/>
        <v>0</v>
      </c>
      <c r="EW49" s="2"/>
      <c r="EX49" s="21"/>
      <c r="EY49" s="2"/>
      <c r="EZ49" s="2"/>
      <c r="FA49" s="2"/>
      <c r="FB49" s="18">
        <f t="shared" si="59"/>
        <v>0</v>
      </c>
      <c r="FC49" s="49">
        <f t="shared" si="424"/>
        <v>0</v>
      </c>
      <c r="FD49" s="2"/>
      <c r="FE49" s="21"/>
      <c r="FF49" s="2"/>
      <c r="FG49" s="2"/>
      <c r="FH49" s="2"/>
      <c r="FI49" s="18">
        <f t="shared" si="60"/>
        <v>0</v>
      </c>
      <c r="FJ49" s="49">
        <f t="shared" si="425"/>
        <v>0</v>
      </c>
      <c r="FK49" s="2"/>
      <c r="FL49" s="21"/>
      <c r="FM49" s="2"/>
      <c r="FN49" s="2"/>
      <c r="FO49" s="2"/>
      <c r="FP49" s="26">
        <f t="shared" si="22"/>
        <v>0</v>
      </c>
      <c r="FQ49" s="49">
        <f t="shared" si="426"/>
        <v>0</v>
      </c>
      <c r="FR49" s="2"/>
      <c r="FS49" s="21"/>
      <c r="FT49" s="2"/>
      <c r="FU49" s="2"/>
      <c r="FV49" s="2"/>
      <c r="FW49" s="18">
        <f t="shared" si="61"/>
        <v>0</v>
      </c>
      <c r="FX49" s="49">
        <f t="shared" si="427"/>
        <v>0</v>
      </c>
      <c r="FY49" s="2"/>
      <c r="FZ49" s="21"/>
      <c r="GA49" s="2"/>
      <c r="GB49" s="2"/>
      <c r="GC49" s="2"/>
      <c r="GD49" s="18">
        <f t="shared" si="62"/>
        <v>0</v>
      </c>
      <c r="GE49" s="49">
        <f t="shared" si="428"/>
        <v>0</v>
      </c>
      <c r="GF49" s="2"/>
      <c r="GG49" s="21"/>
      <c r="GH49" s="2"/>
      <c r="GI49" s="2"/>
      <c r="GJ49" s="2"/>
      <c r="GK49" s="18">
        <f t="shared" si="63"/>
        <v>0</v>
      </c>
      <c r="GL49" s="49">
        <f t="shared" si="429"/>
        <v>0</v>
      </c>
      <c r="GM49" s="2"/>
      <c r="GN49" s="21"/>
      <c r="GO49" s="2"/>
      <c r="GP49" s="2"/>
      <c r="GQ49" s="2"/>
      <c r="GR49" s="18">
        <f t="shared" si="64"/>
        <v>0</v>
      </c>
      <c r="GS49" s="49">
        <f t="shared" si="430"/>
        <v>0</v>
      </c>
      <c r="GT49" s="2"/>
      <c r="GU49" s="21"/>
      <c r="GV49" s="2"/>
      <c r="GW49" s="2"/>
      <c r="GX49" s="2"/>
      <c r="GY49" s="18">
        <f t="shared" si="65"/>
        <v>0</v>
      </c>
      <c r="GZ49" s="49">
        <f t="shared" si="431"/>
        <v>0</v>
      </c>
      <c r="HA49" s="2"/>
      <c r="HB49" s="21"/>
      <c r="HC49" s="2"/>
      <c r="HD49" s="2"/>
      <c r="HE49" s="2"/>
      <c r="HF49" s="18">
        <f t="shared" si="66"/>
        <v>0</v>
      </c>
      <c r="HG49" s="49">
        <f t="shared" si="432"/>
        <v>0</v>
      </c>
      <c r="HH49" s="2"/>
      <c r="HI49" s="21"/>
      <c r="HJ49" s="2"/>
      <c r="HK49" s="2"/>
      <c r="HL49" s="2"/>
      <c r="HM49" s="18">
        <f t="shared" si="67"/>
        <v>0</v>
      </c>
      <c r="HN49" s="49">
        <f t="shared" si="433"/>
        <v>0</v>
      </c>
      <c r="HO49" s="2"/>
      <c r="HP49" s="21"/>
      <c r="HQ49" s="2"/>
      <c r="HR49" s="2"/>
      <c r="HS49" s="2"/>
      <c r="HT49" s="18">
        <f t="shared" si="68"/>
        <v>0</v>
      </c>
      <c r="HU49" s="49">
        <f t="shared" si="434"/>
        <v>0</v>
      </c>
      <c r="HV49" s="2"/>
      <c r="HW49" s="21"/>
      <c r="HX49" s="2"/>
      <c r="HY49" s="2"/>
      <c r="HZ49" s="2"/>
      <c r="IA49" s="18">
        <f t="shared" si="69"/>
        <v>0</v>
      </c>
      <c r="IB49" s="49">
        <f t="shared" si="435"/>
        <v>0</v>
      </c>
      <c r="IC49" s="2"/>
      <c r="ID49" s="21"/>
      <c r="IE49" s="2"/>
      <c r="IF49" s="2"/>
      <c r="IG49" s="2"/>
      <c r="IH49" s="18">
        <f t="shared" si="70"/>
        <v>0</v>
      </c>
      <c r="II49" s="49">
        <f t="shared" si="436"/>
        <v>0</v>
      </c>
      <c r="IJ49" s="2"/>
      <c r="IK49" s="21"/>
      <c r="IL49" s="2"/>
      <c r="IM49" s="2"/>
      <c r="IN49" s="2"/>
      <c r="IO49" s="18">
        <f t="shared" si="71"/>
        <v>0</v>
      </c>
      <c r="IP49" s="49">
        <f t="shared" si="437"/>
        <v>0</v>
      </c>
      <c r="IQ49" s="2"/>
      <c r="IR49" s="21"/>
      <c r="IS49" s="37"/>
    </row>
    <row r="50" spans="1:253" s="97" customFormat="1" ht="9.75" customHeight="1">
      <c r="A50" s="74"/>
      <c r="B50" s="1" t="s">
        <v>135</v>
      </c>
      <c r="C50" s="64" t="s">
        <v>75</v>
      </c>
      <c r="D50" s="29">
        <f t="shared" si="72"/>
        <v>0</v>
      </c>
      <c r="E50" s="2">
        <f t="shared" si="450"/>
        <v>0</v>
      </c>
      <c r="F50" s="210">
        <f t="shared" si="34"/>
        <v>0</v>
      </c>
      <c r="G50" s="210">
        <f t="shared" si="35"/>
        <v>0</v>
      </c>
      <c r="H50" s="2">
        <f t="shared" si="451"/>
        <v>0</v>
      </c>
      <c r="I50" s="2">
        <f t="shared" si="451"/>
        <v>0</v>
      </c>
      <c r="J50" s="2">
        <f t="shared" si="452"/>
        <v>0</v>
      </c>
      <c r="K50" s="2">
        <f t="shared" si="452"/>
        <v>0</v>
      </c>
      <c r="L50" s="10">
        <f t="shared" si="453"/>
        <v>0</v>
      </c>
      <c r="M50" s="163"/>
      <c r="N50" s="2"/>
      <c r="O50" s="170"/>
      <c r="P50" s="2"/>
      <c r="Q50" s="2"/>
      <c r="R50" s="210">
        <f t="shared" si="38"/>
        <v>0</v>
      </c>
      <c r="S50" s="49">
        <f t="shared" si="402"/>
        <v>0</v>
      </c>
      <c r="T50" s="2"/>
      <c r="U50" s="21"/>
      <c r="V50" s="9"/>
      <c r="W50" s="2"/>
      <c r="X50" s="2"/>
      <c r="Y50" s="210">
        <f t="shared" si="39"/>
        <v>0</v>
      </c>
      <c r="Z50" s="49">
        <f t="shared" si="115"/>
        <v>0</v>
      </c>
      <c r="AA50" s="2"/>
      <c r="AB50" s="21"/>
      <c r="AC50" s="9"/>
      <c r="AD50" s="2"/>
      <c r="AE50" s="2"/>
      <c r="AF50" s="2">
        <f t="shared" si="454"/>
        <v>0</v>
      </c>
      <c r="AG50" s="49">
        <f t="shared" si="403"/>
        <v>0</v>
      </c>
      <c r="AH50" s="2"/>
      <c r="AI50" s="21"/>
      <c r="AJ50" s="9"/>
      <c r="AK50" s="2"/>
      <c r="AL50" s="2"/>
      <c r="AM50" s="2"/>
      <c r="AN50" s="49"/>
      <c r="AO50" s="2"/>
      <c r="AP50" s="21"/>
      <c r="AQ50" s="9"/>
      <c r="AR50" s="2"/>
      <c r="AS50" s="2"/>
      <c r="AT50" s="210">
        <f t="shared" si="40"/>
        <v>0</v>
      </c>
      <c r="AU50" s="49">
        <f t="shared" si="404"/>
        <v>0</v>
      </c>
      <c r="AV50" s="2"/>
      <c r="AW50" s="21"/>
      <c r="AX50" s="29">
        <f t="shared" si="455"/>
        <v>0</v>
      </c>
      <c r="AY50" s="2">
        <f t="shared" si="456"/>
        <v>0</v>
      </c>
      <c r="AZ50" s="2">
        <f t="shared" si="457"/>
        <v>0</v>
      </c>
      <c r="BA50" s="2">
        <f t="shared" si="458"/>
        <v>0</v>
      </c>
      <c r="BB50" s="2">
        <f t="shared" si="459"/>
        <v>0</v>
      </c>
      <c r="BC50" s="2">
        <f t="shared" si="460"/>
        <v>0</v>
      </c>
      <c r="BD50" s="21">
        <f t="shared" si="461"/>
        <v>0</v>
      </c>
      <c r="BE50" s="9"/>
      <c r="BF50" s="2"/>
      <c r="BG50" s="2"/>
      <c r="BH50" s="210">
        <f t="shared" si="44"/>
        <v>0</v>
      </c>
      <c r="BI50" s="49">
        <f t="shared" si="408"/>
        <v>0</v>
      </c>
      <c r="BJ50" s="2"/>
      <c r="BK50" s="21"/>
      <c r="BL50" s="9"/>
      <c r="BM50" s="2"/>
      <c r="BN50" s="2"/>
      <c r="BO50" s="210">
        <f t="shared" si="45"/>
        <v>0</v>
      </c>
      <c r="BP50" s="49">
        <f t="shared" si="409"/>
        <v>0</v>
      </c>
      <c r="BQ50" s="2"/>
      <c r="BR50" s="21"/>
      <c r="BS50" s="9"/>
      <c r="BT50" s="2"/>
      <c r="BU50" s="2"/>
      <c r="BV50" s="210">
        <f t="shared" si="46"/>
        <v>0</v>
      </c>
      <c r="BW50" s="49">
        <f t="shared" si="410"/>
        <v>0</v>
      </c>
      <c r="BX50" s="2"/>
      <c r="BY50" s="21"/>
      <c r="BZ50" s="29">
        <f t="shared" si="462"/>
        <v>0</v>
      </c>
      <c r="CA50" s="2">
        <f t="shared" si="462"/>
        <v>0</v>
      </c>
      <c r="CB50" s="2">
        <f t="shared" si="463"/>
        <v>0</v>
      </c>
      <c r="CC50" s="2">
        <f t="shared" si="464"/>
        <v>0</v>
      </c>
      <c r="CD50" s="2">
        <f t="shared" si="465"/>
        <v>0</v>
      </c>
      <c r="CE50" s="2">
        <f t="shared" si="466"/>
        <v>0</v>
      </c>
      <c r="CF50" s="21">
        <f t="shared" si="467"/>
        <v>0</v>
      </c>
      <c r="CG50" s="9"/>
      <c r="CH50" s="2"/>
      <c r="CI50" s="2"/>
      <c r="CJ50" s="2">
        <f t="shared" si="123"/>
        <v>0</v>
      </c>
      <c r="CK50" s="49">
        <f t="shared" si="414"/>
        <v>0</v>
      </c>
      <c r="CL50" s="2"/>
      <c r="CM50" s="21"/>
      <c r="CN50" s="2"/>
      <c r="CO50" s="2"/>
      <c r="CP50" s="2"/>
      <c r="CQ50" s="210">
        <f t="shared" si="51"/>
        <v>0</v>
      </c>
      <c r="CR50" s="49">
        <f t="shared" si="415"/>
        <v>0</v>
      </c>
      <c r="CS50" s="2"/>
      <c r="CT50" s="21"/>
      <c r="CU50" s="2"/>
      <c r="CV50" s="2"/>
      <c r="CW50" s="2"/>
      <c r="CX50" s="210">
        <f t="shared" si="52"/>
        <v>0</v>
      </c>
      <c r="CY50" s="49">
        <f t="shared" si="416"/>
        <v>0</v>
      </c>
      <c r="CZ50" s="2"/>
      <c r="DA50" s="21"/>
      <c r="DB50" s="2"/>
      <c r="DC50" s="2"/>
      <c r="DD50" s="2"/>
      <c r="DE50" s="210">
        <f t="shared" si="53"/>
        <v>0</v>
      </c>
      <c r="DF50" s="49">
        <f t="shared" si="417"/>
        <v>0</v>
      </c>
      <c r="DG50" s="2"/>
      <c r="DH50" s="21"/>
      <c r="DI50" s="2"/>
      <c r="DJ50" s="2"/>
      <c r="DK50" s="2"/>
      <c r="DL50" s="210">
        <f t="shared" si="54"/>
        <v>0</v>
      </c>
      <c r="DM50" s="49">
        <f t="shared" si="418"/>
        <v>0</v>
      </c>
      <c r="DN50" s="2"/>
      <c r="DO50" s="21"/>
      <c r="DP50" s="2"/>
      <c r="DQ50" s="2"/>
      <c r="DR50" s="2"/>
      <c r="DS50" s="210">
        <f t="shared" si="55"/>
        <v>0</v>
      </c>
      <c r="DT50" s="49">
        <f t="shared" si="419"/>
        <v>0</v>
      </c>
      <c r="DU50" s="2"/>
      <c r="DV50" s="21"/>
      <c r="DW50" s="2"/>
      <c r="DX50" s="2"/>
      <c r="DY50" s="2"/>
      <c r="DZ50" s="210">
        <f t="shared" si="56"/>
        <v>0</v>
      </c>
      <c r="EA50" s="49">
        <f t="shared" si="420"/>
        <v>0</v>
      </c>
      <c r="EB50" s="2"/>
      <c r="EC50" s="21"/>
      <c r="ED50" s="2"/>
      <c r="EE50" s="2"/>
      <c r="EF50" s="2"/>
      <c r="EG50" s="210">
        <f t="shared" si="57"/>
        <v>0</v>
      </c>
      <c r="EH50" s="49">
        <f t="shared" si="421"/>
        <v>0</v>
      </c>
      <c r="EI50" s="2"/>
      <c r="EJ50" s="21"/>
      <c r="EK50" s="2"/>
      <c r="EL50" s="2"/>
      <c r="EM50" s="2"/>
      <c r="EN50" s="211">
        <f t="shared" si="17"/>
        <v>0</v>
      </c>
      <c r="EO50" s="49">
        <f t="shared" si="422"/>
        <v>0</v>
      </c>
      <c r="EP50" s="2"/>
      <c r="EQ50" s="21"/>
      <c r="ER50" s="2"/>
      <c r="ES50" s="2"/>
      <c r="ET50" s="2"/>
      <c r="EU50" s="210">
        <f t="shared" si="58"/>
        <v>0</v>
      </c>
      <c r="EV50" s="49">
        <f t="shared" si="423"/>
        <v>0</v>
      </c>
      <c r="EW50" s="2"/>
      <c r="EX50" s="21"/>
      <c r="EY50" s="2"/>
      <c r="EZ50" s="2"/>
      <c r="FA50" s="2"/>
      <c r="FB50" s="210">
        <f t="shared" si="59"/>
        <v>0</v>
      </c>
      <c r="FC50" s="49">
        <f t="shared" si="424"/>
        <v>0</v>
      </c>
      <c r="FD50" s="2"/>
      <c r="FE50" s="21"/>
      <c r="FF50" s="2"/>
      <c r="FG50" s="2"/>
      <c r="FH50" s="2"/>
      <c r="FI50" s="210">
        <f t="shared" si="60"/>
        <v>0</v>
      </c>
      <c r="FJ50" s="49">
        <f t="shared" si="425"/>
        <v>0</v>
      </c>
      <c r="FK50" s="2"/>
      <c r="FL50" s="21"/>
      <c r="FM50" s="2"/>
      <c r="FN50" s="2"/>
      <c r="FO50" s="2"/>
      <c r="FP50" s="211">
        <f t="shared" si="22"/>
        <v>0</v>
      </c>
      <c r="FQ50" s="49">
        <f t="shared" si="426"/>
        <v>0</v>
      </c>
      <c r="FR50" s="2"/>
      <c r="FS50" s="21"/>
      <c r="FT50" s="2"/>
      <c r="FU50" s="2"/>
      <c r="FV50" s="2"/>
      <c r="FW50" s="210">
        <f t="shared" si="61"/>
        <v>0</v>
      </c>
      <c r="FX50" s="49">
        <f t="shared" si="427"/>
        <v>0</v>
      </c>
      <c r="FY50" s="2"/>
      <c r="FZ50" s="21"/>
      <c r="GA50" s="2"/>
      <c r="GB50" s="2"/>
      <c r="GC50" s="2"/>
      <c r="GD50" s="210">
        <f t="shared" si="62"/>
        <v>0</v>
      </c>
      <c r="GE50" s="49">
        <f t="shared" si="428"/>
        <v>0</v>
      </c>
      <c r="GF50" s="2"/>
      <c r="GG50" s="21"/>
      <c r="GH50" s="2"/>
      <c r="GI50" s="2"/>
      <c r="GJ50" s="2"/>
      <c r="GK50" s="210">
        <f t="shared" si="63"/>
        <v>0</v>
      </c>
      <c r="GL50" s="49">
        <f t="shared" si="429"/>
        <v>0</v>
      </c>
      <c r="GM50" s="2"/>
      <c r="GN50" s="21"/>
      <c r="GO50" s="2"/>
      <c r="GP50" s="2"/>
      <c r="GQ50" s="2"/>
      <c r="GR50" s="210">
        <f t="shared" si="64"/>
        <v>0</v>
      </c>
      <c r="GS50" s="49">
        <f t="shared" si="430"/>
        <v>0</v>
      </c>
      <c r="GT50" s="2"/>
      <c r="GU50" s="21"/>
      <c r="GV50" s="2"/>
      <c r="GW50" s="2"/>
      <c r="GX50" s="2"/>
      <c r="GY50" s="210">
        <f t="shared" si="65"/>
        <v>0</v>
      </c>
      <c r="GZ50" s="49">
        <f t="shared" si="431"/>
        <v>0</v>
      </c>
      <c r="HA50" s="2"/>
      <c r="HB50" s="21"/>
      <c r="HC50" s="2"/>
      <c r="HD50" s="2"/>
      <c r="HE50" s="2"/>
      <c r="HF50" s="210">
        <f t="shared" si="66"/>
        <v>0</v>
      </c>
      <c r="HG50" s="49">
        <f t="shared" si="432"/>
        <v>0</v>
      </c>
      <c r="HH50" s="2"/>
      <c r="HI50" s="21"/>
      <c r="HJ50" s="2"/>
      <c r="HK50" s="2"/>
      <c r="HL50" s="2"/>
      <c r="HM50" s="210">
        <f t="shared" si="67"/>
        <v>0</v>
      </c>
      <c r="HN50" s="49">
        <f t="shared" si="433"/>
        <v>0</v>
      </c>
      <c r="HO50" s="2"/>
      <c r="HP50" s="21"/>
      <c r="HQ50" s="2"/>
      <c r="HR50" s="2"/>
      <c r="HS50" s="2"/>
      <c r="HT50" s="210">
        <f t="shared" si="68"/>
        <v>0</v>
      </c>
      <c r="HU50" s="49">
        <f t="shared" si="434"/>
        <v>0</v>
      </c>
      <c r="HV50" s="2"/>
      <c r="HW50" s="21"/>
      <c r="HX50" s="2"/>
      <c r="HY50" s="2"/>
      <c r="HZ50" s="2"/>
      <c r="IA50" s="210">
        <f t="shared" si="69"/>
        <v>0</v>
      </c>
      <c r="IB50" s="49">
        <f t="shared" si="435"/>
        <v>0</v>
      </c>
      <c r="IC50" s="2"/>
      <c r="ID50" s="21"/>
      <c r="IE50" s="2"/>
      <c r="IF50" s="2"/>
      <c r="IG50" s="2"/>
      <c r="IH50" s="210">
        <f t="shared" si="70"/>
        <v>0</v>
      </c>
      <c r="II50" s="49">
        <f t="shared" si="436"/>
        <v>0</v>
      </c>
      <c r="IJ50" s="2"/>
      <c r="IK50" s="21"/>
      <c r="IL50" s="2"/>
      <c r="IM50" s="2"/>
      <c r="IN50" s="2"/>
      <c r="IO50" s="210">
        <f t="shared" si="71"/>
        <v>0</v>
      </c>
      <c r="IP50" s="49">
        <f t="shared" si="437"/>
        <v>0</v>
      </c>
      <c r="IQ50" s="2"/>
      <c r="IR50" s="21"/>
      <c r="IS50" s="37"/>
    </row>
    <row r="51" spans="1:253" s="97" customFormat="1" ht="9.75" customHeight="1">
      <c r="A51" s="74"/>
      <c r="B51" s="1" t="s">
        <v>135</v>
      </c>
      <c r="C51" s="64" t="s">
        <v>161</v>
      </c>
      <c r="D51" s="29">
        <f t="shared" si="72"/>
        <v>0</v>
      </c>
      <c r="E51" s="2">
        <f t="shared" si="450"/>
        <v>0</v>
      </c>
      <c r="F51" s="210">
        <f t="shared" si="34"/>
        <v>0</v>
      </c>
      <c r="G51" s="210">
        <f t="shared" si="35"/>
        <v>0</v>
      </c>
      <c r="H51" s="2">
        <f t="shared" si="451"/>
        <v>0</v>
      </c>
      <c r="I51" s="2">
        <f t="shared" si="451"/>
        <v>0</v>
      </c>
      <c r="J51" s="2">
        <f t="shared" si="452"/>
        <v>0</v>
      </c>
      <c r="K51" s="2">
        <f t="shared" si="452"/>
        <v>0</v>
      </c>
      <c r="L51" s="10">
        <f t="shared" si="453"/>
        <v>0</v>
      </c>
      <c r="M51" s="163"/>
      <c r="N51" s="2"/>
      <c r="O51" s="170"/>
      <c r="P51" s="2"/>
      <c r="Q51" s="2"/>
      <c r="R51" s="210">
        <f t="shared" si="38"/>
        <v>0</v>
      </c>
      <c r="S51" s="49">
        <f t="shared" si="402"/>
        <v>0</v>
      </c>
      <c r="T51" s="2"/>
      <c r="U51" s="21"/>
      <c r="V51" s="9"/>
      <c r="W51" s="2"/>
      <c r="X51" s="2"/>
      <c r="Y51" s="210">
        <f t="shared" si="39"/>
        <v>0</v>
      </c>
      <c r="Z51" s="49">
        <f t="shared" si="115"/>
        <v>0</v>
      </c>
      <c r="AA51" s="2"/>
      <c r="AB51" s="21"/>
      <c r="AC51" s="9"/>
      <c r="AD51" s="2"/>
      <c r="AE51" s="2"/>
      <c r="AF51" s="2">
        <f t="shared" si="454"/>
        <v>0</v>
      </c>
      <c r="AG51" s="49">
        <f t="shared" si="403"/>
        <v>0</v>
      </c>
      <c r="AH51" s="2"/>
      <c r="AI51" s="21"/>
      <c r="AJ51" s="9"/>
      <c r="AK51" s="2"/>
      <c r="AL51" s="2"/>
      <c r="AM51" s="2"/>
      <c r="AN51" s="49"/>
      <c r="AO51" s="2"/>
      <c r="AP51" s="21"/>
      <c r="AQ51" s="9"/>
      <c r="AR51" s="2"/>
      <c r="AS51" s="2"/>
      <c r="AT51" s="210">
        <f t="shared" si="40"/>
        <v>0</v>
      </c>
      <c r="AU51" s="49">
        <f t="shared" si="404"/>
        <v>0</v>
      </c>
      <c r="AV51" s="2"/>
      <c r="AW51" s="21"/>
      <c r="AX51" s="29">
        <f t="shared" si="455"/>
        <v>0</v>
      </c>
      <c r="AY51" s="2">
        <f t="shared" si="456"/>
        <v>0</v>
      </c>
      <c r="AZ51" s="2">
        <f t="shared" si="457"/>
        <v>0</v>
      </c>
      <c r="BA51" s="2">
        <f t="shared" si="458"/>
        <v>0</v>
      </c>
      <c r="BB51" s="2">
        <f t="shared" si="459"/>
        <v>0</v>
      </c>
      <c r="BC51" s="2">
        <f t="shared" si="460"/>
        <v>0</v>
      </c>
      <c r="BD51" s="21">
        <f t="shared" si="461"/>
        <v>0</v>
      </c>
      <c r="BE51" s="9"/>
      <c r="BF51" s="2"/>
      <c r="BG51" s="2"/>
      <c r="BH51" s="210">
        <f t="shared" si="44"/>
        <v>0</v>
      </c>
      <c r="BI51" s="49">
        <f t="shared" si="408"/>
        <v>0</v>
      </c>
      <c r="BJ51" s="2"/>
      <c r="BK51" s="21"/>
      <c r="BL51" s="9"/>
      <c r="BM51" s="2"/>
      <c r="BN51" s="2"/>
      <c r="BO51" s="210">
        <f t="shared" si="45"/>
        <v>0</v>
      </c>
      <c r="BP51" s="49">
        <f t="shared" si="409"/>
        <v>0</v>
      </c>
      <c r="BQ51" s="2"/>
      <c r="BR51" s="21"/>
      <c r="BS51" s="9"/>
      <c r="BT51" s="2"/>
      <c r="BU51" s="2"/>
      <c r="BV51" s="210">
        <f t="shared" si="46"/>
        <v>0</v>
      </c>
      <c r="BW51" s="49">
        <f t="shared" si="410"/>
        <v>0</v>
      </c>
      <c r="BX51" s="2"/>
      <c r="BY51" s="21"/>
      <c r="BZ51" s="29">
        <f t="shared" si="462"/>
        <v>0</v>
      </c>
      <c r="CA51" s="2">
        <f t="shared" si="462"/>
        <v>0</v>
      </c>
      <c r="CB51" s="2">
        <f t="shared" si="463"/>
        <v>0</v>
      </c>
      <c r="CC51" s="2">
        <f t="shared" si="464"/>
        <v>0</v>
      </c>
      <c r="CD51" s="2">
        <f t="shared" si="465"/>
        <v>0</v>
      </c>
      <c r="CE51" s="2">
        <f t="shared" si="466"/>
        <v>0</v>
      </c>
      <c r="CF51" s="21">
        <f t="shared" si="467"/>
        <v>0</v>
      </c>
      <c r="CG51" s="9"/>
      <c r="CH51" s="2"/>
      <c r="CI51" s="2"/>
      <c r="CJ51" s="2">
        <f t="shared" si="123"/>
        <v>0</v>
      </c>
      <c r="CK51" s="49">
        <f t="shared" si="414"/>
        <v>0</v>
      </c>
      <c r="CL51" s="2"/>
      <c r="CM51" s="21"/>
      <c r="CN51" s="2"/>
      <c r="CO51" s="2"/>
      <c r="CP51" s="2"/>
      <c r="CQ51" s="210">
        <f t="shared" si="51"/>
        <v>0</v>
      </c>
      <c r="CR51" s="49">
        <f t="shared" si="415"/>
        <v>0</v>
      </c>
      <c r="CS51" s="2"/>
      <c r="CT51" s="21"/>
      <c r="CU51" s="2"/>
      <c r="CV51" s="2"/>
      <c r="CW51" s="2"/>
      <c r="CX51" s="210">
        <f t="shared" si="52"/>
        <v>0</v>
      </c>
      <c r="CY51" s="49">
        <f t="shared" si="416"/>
        <v>0</v>
      </c>
      <c r="CZ51" s="2"/>
      <c r="DA51" s="21"/>
      <c r="DB51" s="2"/>
      <c r="DC51" s="2"/>
      <c r="DD51" s="2"/>
      <c r="DE51" s="210">
        <f t="shared" si="53"/>
        <v>0</v>
      </c>
      <c r="DF51" s="49">
        <f t="shared" si="417"/>
        <v>0</v>
      </c>
      <c r="DG51" s="2"/>
      <c r="DH51" s="21"/>
      <c r="DI51" s="2"/>
      <c r="DJ51" s="2"/>
      <c r="DK51" s="2"/>
      <c r="DL51" s="210">
        <f t="shared" si="54"/>
        <v>0</v>
      </c>
      <c r="DM51" s="49">
        <f t="shared" si="418"/>
        <v>0</v>
      </c>
      <c r="DN51" s="2"/>
      <c r="DO51" s="21"/>
      <c r="DP51" s="2"/>
      <c r="DQ51" s="2"/>
      <c r="DR51" s="2"/>
      <c r="DS51" s="210">
        <f t="shared" si="55"/>
        <v>0</v>
      </c>
      <c r="DT51" s="49">
        <f t="shared" si="419"/>
        <v>0</v>
      </c>
      <c r="DU51" s="2"/>
      <c r="DV51" s="21"/>
      <c r="DW51" s="2"/>
      <c r="DX51" s="2"/>
      <c r="DY51" s="2"/>
      <c r="DZ51" s="210">
        <f t="shared" si="56"/>
        <v>0</v>
      </c>
      <c r="EA51" s="49">
        <f t="shared" si="420"/>
        <v>0</v>
      </c>
      <c r="EB51" s="2"/>
      <c r="EC51" s="21"/>
      <c r="ED51" s="2"/>
      <c r="EE51" s="2"/>
      <c r="EF51" s="2"/>
      <c r="EG51" s="210">
        <f t="shared" si="57"/>
        <v>0</v>
      </c>
      <c r="EH51" s="49">
        <f t="shared" si="421"/>
        <v>0</v>
      </c>
      <c r="EI51" s="2"/>
      <c r="EJ51" s="21"/>
      <c r="EK51" s="2"/>
      <c r="EL51" s="2"/>
      <c r="EM51" s="2"/>
      <c r="EN51" s="211">
        <f t="shared" si="17"/>
        <v>0</v>
      </c>
      <c r="EO51" s="49">
        <f t="shared" si="422"/>
        <v>0</v>
      </c>
      <c r="EP51" s="2"/>
      <c r="EQ51" s="21"/>
      <c r="ER51" s="2"/>
      <c r="ES51" s="2"/>
      <c r="ET51" s="2"/>
      <c r="EU51" s="210">
        <f t="shared" si="58"/>
        <v>0</v>
      </c>
      <c r="EV51" s="49">
        <f t="shared" si="423"/>
        <v>0</v>
      </c>
      <c r="EW51" s="2"/>
      <c r="EX51" s="21"/>
      <c r="EY51" s="2"/>
      <c r="EZ51" s="2"/>
      <c r="FA51" s="2"/>
      <c r="FB51" s="210">
        <f t="shared" si="59"/>
        <v>0</v>
      </c>
      <c r="FC51" s="49">
        <f t="shared" si="424"/>
        <v>0</v>
      </c>
      <c r="FD51" s="2"/>
      <c r="FE51" s="21"/>
      <c r="FF51" s="2"/>
      <c r="FG51" s="2"/>
      <c r="FH51" s="2"/>
      <c r="FI51" s="210">
        <f t="shared" si="60"/>
        <v>0</v>
      </c>
      <c r="FJ51" s="49">
        <f t="shared" si="425"/>
        <v>0</v>
      </c>
      <c r="FK51" s="2"/>
      <c r="FL51" s="21"/>
      <c r="FM51" s="2"/>
      <c r="FN51" s="2"/>
      <c r="FO51" s="2"/>
      <c r="FP51" s="211">
        <f t="shared" si="22"/>
        <v>0</v>
      </c>
      <c r="FQ51" s="49">
        <f t="shared" si="426"/>
        <v>0</v>
      </c>
      <c r="FR51" s="2"/>
      <c r="FS51" s="21"/>
      <c r="FT51" s="2"/>
      <c r="FU51" s="2"/>
      <c r="FV51" s="2"/>
      <c r="FW51" s="210">
        <f t="shared" si="61"/>
        <v>0</v>
      </c>
      <c r="FX51" s="49">
        <f t="shared" si="427"/>
        <v>0</v>
      </c>
      <c r="FY51" s="2"/>
      <c r="FZ51" s="21"/>
      <c r="GA51" s="2"/>
      <c r="GB51" s="2"/>
      <c r="GC51" s="2"/>
      <c r="GD51" s="210">
        <f t="shared" si="62"/>
        <v>0</v>
      </c>
      <c r="GE51" s="49">
        <f t="shared" si="428"/>
        <v>0</v>
      </c>
      <c r="GF51" s="2"/>
      <c r="GG51" s="21"/>
      <c r="GH51" s="2"/>
      <c r="GI51" s="2"/>
      <c r="GJ51" s="2"/>
      <c r="GK51" s="210">
        <f t="shared" si="63"/>
        <v>0</v>
      </c>
      <c r="GL51" s="49">
        <f t="shared" si="429"/>
        <v>0</v>
      </c>
      <c r="GM51" s="2"/>
      <c r="GN51" s="21"/>
      <c r="GO51" s="2"/>
      <c r="GP51" s="2"/>
      <c r="GQ51" s="2"/>
      <c r="GR51" s="210">
        <f t="shared" si="64"/>
        <v>0</v>
      </c>
      <c r="GS51" s="49">
        <f t="shared" si="430"/>
        <v>0</v>
      </c>
      <c r="GT51" s="2"/>
      <c r="GU51" s="21"/>
      <c r="GV51" s="2"/>
      <c r="GW51" s="2"/>
      <c r="GX51" s="2"/>
      <c r="GY51" s="210">
        <f t="shared" si="65"/>
        <v>0</v>
      </c>
      <c r="GZ51" s="49">
        <f t="shared" si="431"/>
        <v>0</v>
      </c>
      <c r="HA51" s="2"/>
      <c r="HB51" s="21"/>
      <c r="HC51" s="2"/>
      <c r="HD51" s="2"/>
      <c r="HE51" s="2"/>
      <c r="HF51" s="210">
        <f t="shared" si="66"/>
        <v>0</v>
      </c>
      <c r="HG51" s="49">
        <f t="shared" si="432"/>
        <v>0</v>
      </c>
      <c r="HH51" s="2"/>
      <c r="HI51" s="21"/>
      <c r="HJ51" s="2"/>
      <c r="HK51" s="2"/>
      <c r="HL51" s="2"/>
      <c r="HM51" s="210">
        <f t="shared" si="67"/>
        <v>0</v>
      </c>
      <c r="HN51" s="49">
        <f t="shared" si="433"/>
        <v>0</v>
      </c>
      <c r="HO51" s="2"/>
      <c r="HP51" s="21"/>
      <c r="HQ51" s="2"/>
      <c r="HR51" s="2"/>
      <c r="HS51" s="2"/>
      <c r="HT51" s="210">
        <f t="shared" si="68"/>
        <v>0</v>
      </c>
      <c r="HU51" s="49">
        <f t="shared" si="434"/>
        <v>0</v>
      </c>
      <c r="HV51" s="2"/>
      <c r="HW51" s="21"/>
      <c r="HX51" s="2"/>
      <c r="HY51" s="2"/>
      <c r="HZ51" s="2"/>
      <c r="IA51" s="210">
        <f t="shared" si="69"/>
        <v>0</v>
      </c>
      <c r="IB51" s="49">
        <f t="shared" si="435"/>
        <v>0</v>
      </c>
      <c r="IC51" s="2"/>
      <c r="ID51" s="21"/>
      <c r="IE51" s="2"/>
      <c r="IF51" s="2"/>
      <c r="IG51" s="2"/>
      <c r="IH51" s="210">
        <f t="shared" si="70"/>
        <v>0</v>
      </c>
      <c r="II51" s="49">
        <f t="shared" si="436"/>
        <v>0</v>
      </c>
      <c r="IJ51" s="2"/>
      <c r="IK51" s="21"/>
      <c r="IL51" s="2"/>
      <c r="IM51" s="2"/>
      <c r="IN51" s="2"/>
      <c r="IO51" s="210">
        <f t="shared" si="71"/>
        <v>0</v>
      </c>
      <c r="IP51" s="49">
        <f t="shared" si="437"/>
        <v>0</v>
      </c>
      <c r="IQ51" s="2"/>
      <c r="IR51" s="21"/>
      <c r="IS51" s="37"/>
    </row>
    <row r="52" spans="1:253" s="97" customFormat="1" ht="9.75" customHeight="1">
      <c r="A52" s="74"/>
      <c r="B52" s="1" t="s">
        <v>136</v>
      </c>
      <c r="C52" s="64" t="s">
        <v>162</v>
      </c>
      <c r="D52" s="29">
        <f t="shared" si="72"/>
        <v>52040</v>
      </c>
      <c r="E52" s="2">
        <f t="shared" si="450"/>
        <v>52312</v>
      </c>
      <c r="F52" s="210">
        <f t="shared" si="34"/>
        <v>0</v>
      </c>
      <c r="G52" s="210">
        <f t="shared" si="35"/>
        <v>52040</v>
      </c>
      <c r="H52" s="2">
        <f t="shared" si="451"/>
        <v>0</v>
      </c>
      <c r="I52" s="2">
        <f t="shared" si="451"/>
        <v>52040</v>
      </c>
      <c r="J52" s="2">
        <f t="shared" si="452"/>
        <v>0</v>
      </c>
      <c r="K52" s="2">
        <f t="shared" si="452"/>
        <v>52040</v>
      </c>
      <c r="L52" s="10">
        <f t="shared" si="453"/>
        <v>0</v>
      </c>
      <c r="M52" s="163">
        <v>52040</v>
      </c>
      <c r="N52" s="2"/>
      <c r="O52" s="170">
        <v>52040</v>
      </c>
      <c r="P52" s="2">
        <v>52312</v>
      </c>
      <c r="Q52" s="2"/>
      <c r="R52" s="210">
        <f t="shared" si="38"/>
        <v>52040</v>
      </c>
      <c r="S52" s="49">
        <f t="shared" si="402"/>
        <v>0</v>
      </c>
      <c r="T52" s="2">
        <v>52040</v>
      </c>
      <c r="U52" s="21"/>
      <c r="V52" s="9"/>
      <c r="W52" s="2"/>
      <c r="X52" s="2"/>
      <c r="Y52" s="210">
        <f t="shared" si="39"/>
        <v>0</v>
      </c>
      <c r="Z52" s="49">
        <f t="shared" si="115"/>
        <v>0</v>
      </c>
      <c r="AA52" s="2"/>
      <c r="AB52" s="21"/>
      <c r="AC52" s="9"/>
      <c r="AD52" s="2"/>
      <c r="AE52" s="2"/>
      <c r="AF52" s="2">
        <f t="shared" si="454"/>
        <v>0</v>
      </c>
      <c r="AG52" s="49">
        <f t="shared" si="403"/>
        <v>0</v>
      </c>
      <c r="AH52" s="2"/>
      <c r="AI52" s="21"/>
      <c r="AJ52" s="9"/>
      <c r="AK52" s="2"/>
      <c r="AL52" s="2"/>
      <c r="AM52" s="2"/>
      <c r="AN52" s="49"/>
      <c r="AO52" s="2"/>
      <c r="AP52" s="21"/>
      <c r="AQ52" s="9"/>
      <c r="AR52" s="2"/>
      <c r="AS52" s="2"/>
      <c r="AT52" s="210">
        <f t="shared" si="40"/>
        <v>0</v>
      </c>
      <c r="AU52" s="49">
        <f t="shared" si="404"/>
        <v>0</v>
      </c>
      <c r="AV52" s="2"/>
      <c r="AW52" s="21"/>
      <c r="AX52" s="29">
        <f t="shared" si="455"/>
        <v>0</v>
      </c>
      <c r="AY52" s="2">
        <f t="shared" si="456"/>
        <v>0</v>
      </c>
      <c r="AZ52" s="2">
        <f t="shared" si="457"/>
        <v>0</v>
      </c>
      <c r="BA52" s="2">
        <f t="shared" si="458"/>
        <v>0</v>
      </c>
      <c r="BB52" s="2">
        <f t="shared" si="459"/>
        <v>0</v>
      </c>
      <c r="BC52" s="2">
        <f t="shared" si="460"/>
        <v>0</v>
      </c>
      <c r="BD52" s="21">
        <f t="shared" si="461"/>
        <v>0</v>
      </c>
      <c r="BE52" s="9"/>
      <c r="BF52" s="2"/>
      <c r="BG52" s="2"/>
      <c r="BH52" s="210">
        <f t="shared" si="44"/>
        <v>0</v>
      </c>
      <c r="BI52" s="49">
        <f t="shared" si="408"/>
        <v>0</v>
      </c>
      <c r="BJ52" s="2"/>
      <c r="BK52" s="21"/>
      <c r="BL52" s="9"/>
      <c r="BM52" s="2"/>
      <c r="BN52" s="2"/>
      <c r="BO52" s="210">
        <f t="shared" si="45"/>
        <v>0</v>
      </c>
      <c r="BP52" s="49">
        <f t="shared" si="409"/>
        <v>0</v>
      </c>
      <c r="BQ52" s="2"/>
      <c r="BR52" s="21"/>
      <c r="BS52" s="9"/>
      <c r="BT52" s="2"/>
      <c r="BU52" s="2"/>
      <c r="BV52" s="210">
        <f t="shared" si="46"/>
        <v>0</v>
      </c>
      <c r="BW52" s="49">
        <f t="shared" si="410"/>
        <v>0</v>
      </c>
      <c r="BX52" s="2"/>
      <c r="BY52" s="21"/>
      <c r="BZ52" s="29">
        <f t="shared" si="462"/>
        <v>0</v>
      </c>
      <c r="CA52" s="2">
        <f t="shared" si="462"/>
        <v>0</v>
      </c>
      <c r="CB52" s="2">
        <f t="shared" si="463"/>
        <v>0</v>
      </c>
      <c r="CC52" s="2">
        <f t="shared" si="464"/>
        <v>0</v>
      </c>
      <c r="CD52" s="2">
        <f t="shared" si="465"/>
        <v>0</v>
      </c>
      <c r="CE52" s="2">
        <f t="shared" si="466"/>
        <v>0</v>
      </c>
      <c r="CF52" s="21">
        <f t="shared" si="467"/>
        <v>0</v>
      </c>
      <c r="CG52" s="9"/>
      <c r="CH52" s="2"/>
      <c r="CI52" s="2"/>
      <c r="CJ52" s="2">
        <f t="shared" si="123"/>
        <v>0</v>
      </c>
      <c r="CK52" s="49">
        <f t="shared" si="414"/>
        <v>0</v>
      </c>
      <c r="CL52" s="2"/>
      <c r="CM52" s="21"/>
      <c r="CN52" s="2"/>
      <c r="CO52" s="2"/>
      <c r="CP52" s="2"/>
      <c r="CQ52" s="210">
        <f t="shared" si="51"/>
        <v>0</v>
      </c>
      <c r="CR52" s="49">
        <f t="shared" si="415"/>
        <v>0</v>
      </c>
      <c r="CS52" s="2"/>
      <c r="CT52" s="21"/>
      <c r="CU52" s="2"/>
      <c r="CV52" s="2"/>
      <c r="CW52" s="2"/>
      <c r="CX52" s="210">
        <f t="shared" si="52"/>
        <v>0</v>
      </c>
      <c r="CY52" s="49">
        <f t="shared" si="416"/>
        <v>0</v>
      </c>
      <c r="CZ52" s="2"/>
      <c r="DA52" s="21"/>
      <c r="DB52" s="2"/>
      <c r="DC52" s="2"/>
      <c r="DD52" s="2"/>
      <c r="DE52" s="210">
        <f t="shared" si="53"/>
        <v>0</v>
      </c>
      <c r="DF52" s="49">
        <f t="shared" si="417"/>
        <v>0</v>
      </c>
      <c r="DG52" s="2"/>
      <c r="DH52" s="21"/>
      <c r="DI52" s="2"/>
      <c r="DJ52" s="2"/>
      <c r="DK52" s="2"/>
      <c r="DL52" s="210">
        <f t="shared" si="54"/>
        <v>0</v>
      </c>
      <c r="DM52" s="49">
        <f t="shared" si="418"/>
        <v>0</v>
      </c>
      <c r="DN52" s="2"/>
      <c r="DO52" s="21"/>
      <c r="DP52" s="2"/>
      <c r="DQ52" s="2"/>
      <c r="DR52" s="2"/>
      <c r="DS52" s="210">
        <f t="shared" si="55"/>
        <v>0</v>
      </c>
      <c r="DT52" s="49">
        <f t="shared" si="419"/>
        <v>0</v>
      </c>
      <c r="DU52" s="2"/>
      <c r="DV52" s="21"/>
      <c r="DW52" s="2"/>
      <c r="DX52" s="2"/>
      <c r="DY52" s="2"/>
      <c r="DZ52" s="210">
        <f t="shared" si="56"/>
        <v>0</v>
      </c>
      <c r="EA52" s="49">
        <f t="shared" si="420"/>
        <v>0</v>
      </c>
      <c r="EB52" s="2"/>
      <c r="EC52" s="21"/>
      <c r="ED52" s="2"/>
      <c r="EE52" s="2"/>
      <c r="EF52" s="2"/>
      <c r="EG52" s="210">
        <f t="shared" si="57"/>
        <v>0</v>
      </c>
      <c r="EH52" s="49">
        <f t="shared" si="421"/>
        <v>0</v>
      </c>
      <c r="EI52" s="2"/>
      <c r="EJ52" s="21"/>
      <c r="EK52" s="2"/>
      <c r="EL52" s="2"/>
      <c r="EM52" s="2"/>
      <c r="EN52" s="211">
        <f t="shared" si="17"/>
        <v>0</v>
      </c>
      <c r="EO52" s="49">
        <f t="shared" si="422"/>
        <v>0</v>
      </c>
      <c r="EP52" s="2"/>
      <c r="EQ52" s="21"/>
      <c r="ER52" s="2"/>
      <c r="ES52" s="2"/>
      <c r="ET52" s="2"/>
      <c r="EU52" s="210">
        <f t="shared" si="58"/>
        <v>0</v>
      </c>
      <c r="EV52" s="49">
        <f t="shared" si="423"/>
        <v>0</v>
      </c>
      <c r="EW52" s="2"/>
      <c r="EX52" s="21"/>
      <c r="EY52" s="2"/>
      <c r="EZ52" s="2"/>
      <c r="FA52" s="2"/>
      <c r="FB52" s="210">
        <f t="shared" si="59"/>
        <v>0</v>
      </c>
      <c r="FC52" s="49">
        <f t="shared" si="424"/>
        <v>0</v>
      </c>
      <c r="FD52" s="2"/>
      <c r="FE52" s="21"/>
      <c r="FF52" s="2"/>
      <c r="FG52" s="2"/>
      <c r="FH52" s="2"/>
      <c r="FI52" s="210">
        <f t="shared" si="60"/>
        <v>0</v>
      </c>
      <c r="FJ52" s="49">
        <f t="shared" si="425"/>
        <v>0</v>
      </c>
      <c r="FK52" s="2"/>
      <c r="FL52" s="21"/>
      <c r="FM52" s="2"/>
      <c r="FN52" s="2"/>
      <c r="FO52" s="2"/>
      <c r="FP52" s="211">
        <f t="shared" si="22"/>
        <v>0</v>
      </c>
      <c r="FQ52" s="49">
        <f t="shared" si="426"/>
        <v>0</v>
      </c>
      <c r="FR52" s="2"/>
      <c r="FS52" s="21"/>
      <c r="FT52" s="2"/>
      <c r="FU52" s="2"/>
      <c r="FV52" s="2"/>
      <c r="FW52" s="210">
        <f t="shared" si="61"/>
        <v>0</v>
      </c>
      <c r="FX52" s="49">
        <f t="shared" si="427"/>
        <v>0</v>
      </c>
      <c r="FY52" s="2"/>
      <c r="FZ52" s="21"/>
      <c r="GA52" s="2"/>
      <c r="GB52" s="2"/>
      <c r="GC52" s="2"/>
      <c r="GD52" s="210">
        <f t="shared" si="62"/>
        <v>0</v>
      </c>
      <c r="GE52" s="49">
        <f t="shared" si="428"/>
        <v>0</v>
      </c>
      <c r="GF52" s="2"/>
      <c r="GG52" s="21"/>
      <c r="GH52" s="2"/>
      <c r="GI52" s="2"/>
      <c r="GJ52" s="2"/>
      <c r="GK52" s="210">
        <f t="shared" si="63"/>
        <v>0</v>
      </c>
      <c r="GL52" s="49">
        <f t="shared" si="429"/>
        <v>0</v>
      </c>
      <c r="GM52" s="2"/>
      <c r="GN52" s="21"/>
      <c r="GO52" s="2"/>
      <c r="GP52" s="2"/>
      <c r="GQ52" s="2"/>
      <c r="GR52" s="210">
        <f t="shared" si="64"/>
        <v>0</v>
      </c>
      <c r="GS52" s="49">
        <f t="shared" si="430"/>
        <v>0</v>
      </c>
      <c r="GT52" s="2"/>
      <c r="GU52" s="21"/>
      <c r="GV52" s="2"/>
      <c r="GW52" s="2"/>
      <c r="GX52" s="2"/>
      <c r="GY52" s="210">
        <f t="shared" si="65"/>
        <v>0</v>
      </c>
      <c r="GZ52" s="49">
        <f t="shared" si="431"/>
        <v>0</v>
      </c>
      <c r="HA52" s="2"/>
      <c r="HB52" s="21"/>
      <c r="HC52" s="2"/>
      <c r="HD52" s="2"/>
      <c r="HE52" s="2"/>
      <c r="HF52" s="210">
        <f t="shared" si="66"/>
        <v>0</v>
      </c>
      <c r="HG52" s="49">
        <f t="shared" si="432"/>
        <v>0</v>
      </c>
      <c r="HH52" s="2"/>
      <c r="HI52" s="21"/>
      <c r="HJ52" s="2"/>
      <c r="HK52" s="2"/>
      <c r="HL52" s="2"/>
      <c r="HM52" s="210">
        <f t="shared" si="67"/>
        <v>0</v>
      </c>
      <c r="HN52" s="49">
        <f t="shared" si="433"/>
        <v>0</v>
      </c>
      <c r="HO52" s="2"/>
      <c r="HP52" s="21"/>
      <c r="HQ52" s="2"/>
      <c r="HR52" s="2"/>
      <c r="HS52" s="2"/>
      <c r="HT52" s="210">
        <f t="shared" si="68"/>
        <v>0</v>
      </c>
      <c r="HU52" s="49">
        <f t="shared" si="434"/>
        <v>0</v>
      </c>
      <c r="HV52" s="2"/>
      <c r="HW52" s="21"/>
      <c r="HX52" s="2"/>
      <c r="HY52" s="2"/>
      <c r="HZ52" s="2"/>
      <c r="IA52" s="210">
        <f t="shared" si="69"/>
        <v>0</v>
      </c>
      <c r="IB52" s="49">
        <f t="shared" si="435"/>
        <v>0</v>
      </c>
      <c r="IC52" s="2"/>
      <c r="ID52" s="21"/>
      <c r="IE52" s="2"/>
      <c r="IF52" s="2"/>
      <c r="IG52" s="2"/>
      <c r="IH52" s="210">
        <f t="shared" si="70"/>
        <v>0</v>
      </c>
      <c r="II52" s="49">
        <f t="shared" si="436"/>
        <v>0</v>
      </c>
      <c r="IJ52" s="2"/>
      <c r="IK52" s="21"/>
      <c r="IL52" s="2"/>
      <c r="IM52" s="2"/>
      <c r="IN52" s="2"/>
      <c r="IO52" s="210">
        <f t="shared" si="71"/>
        <v>0</v>
      </c>
      <c r="IP52" s="49">
        <f t="shared" si="437"/>
        <v>0</v>
      </c>
      <c r="IQ52" s="2"/>
      <c r="IR52" s="21"/>
      <c r="IS52" s="37"/>
    </row>
    <row r="53" spans="1:253" s="97" customFormat="1" ht="9.75" customHeight="1">
      <c r="A53" s="74"/>
      <c r="B53" s="1" t="s">
        <v>137</v>
      </c>
      <c r="C53" s="64" t="s">
        <v>163</v>
      </c>
      <c r="D53" s="29">
        <f t="shared" si="72"/>
        <v>2000</v>
      </c>
      <c r="E53" s="2">
        <f t="shared" si="450"/>
        <v>2000</v>
      </c>
      <c r="F53" s="210">
        <f t="shared" si="34"/>
        <v>0</v>
      </c>
      <c r="G53" s="210">
        <f t="shared" si="35"/>
        <v>2000</v>
      </c>
      <c r="H53" s="2">
        <f t="shared" si="451"/>
        <v>0</v>
      </c>
      <c r="I53" s="2">
        <f t="shared" si="451"/>
        <v>2000</v>
      </c>
      <c r="J53" s="2">
        <f t="shared" si="452"/>
        <v>0</v>
      </c>
      <c r="K53" s="2">
        <f t="shared" si="452"/>
        <v>2000</v>
      </c>
      <c r="L53" s="10">
        <f t="shared" si="453"/>
        <v>0</v>
      </c>
      <c r="M53" s="163">
        <v>2000</v>
      </c>
      <c r="N53" s="2"/>
      <c r="O53" s="170">
        <v>2000</v>
      </c>
      <c r="P53" s="2">
        <v>2000</v>
      </c>
      <c r="Q53" s="2"/>
      <c r="R53" s="210">
        <f t="shared" si="38"/>
        <v>2000</v>
      </c>
      <c r="S53" s="49">
        <f t="shared" si="402"/>
        <v>0</v>
      </c>
      <c r="T53" s="2">
        <v>2000</v>
      </c>
      <c r="U53" s="21"/>
      <c r="V53" s="9"/>
      <c r="W53" s="2"/>
      <c r="X53" s="2"/>
      <c r="Y53" s="210">
        <f t="shared" si="39"/>
        <v>0</v>
      </c>
      <c r="Z53" s="49">
        <f t="shared" si="115"/>
        <v>0</v>
      </c>
      <c r="AA53" s="2"/>
      <c r="AB53" s="21"/>
      <c r="AC53" s="9"/>
      <c r="AD53" s="2"/>
      <c r="AE53" s="2"/>
      <c r="AF53" s="2">
        <f t="shared" si="454"/>
        <v>0</v>
      </c>
      <c r="AG53" s="49">
        <f t="shared" si="403"/>
        <v>0</v>
      </c>
      <c r="AH53" s="2"/>
      <c r="AI53" s="21"/>
      <c r="AJ53" s="9"/>
      <c r="AK53" s="2"/>
      <c r="AL53" s="2"/>
      <c r="AM53" s="2"/>
      <c r="AN53" s="49"/>
      <c r="AO53" s="2"/>
      <c r="AP53" s="21"/>
      <c r="AQ53" s="9"/>
      <c r="AR53" s="2"/>
      <c r="AS53" s="2"/>
      <c r="AT53" s="210">
        <f t="shared" si="40"/>
        <v>0</v>
      </c>
      <c r="AU53" s="49">
        <f t="shared" si="404"/>
        <v>0</v>
      </c>
      <c r="AV53" s="2"/>
      <c r="AW53" s="21"/>
      <c r="AX53" s="29">
        <f t="shared" si="455"/>
        <v>0</v>
      </c>
      <c r="AY53" s="2">
        <f t="shared" si="456"/>
        <v>0</v>
      </c>
      <c r="AZ53" s="2">
        <f t="shared" si="457"/>
        <v>0</v>
      </c>
      <c r="BA53" s="2">
        <f t="shared" si="458"/>
        <v>0</v>
      </c>
      <c r="BB53" s="2">
        <f t="shared" si="459"/>
        <v>0</v>
      </c>
      <c r="BC53" s="2">
        <f t="shared" si="460"/>
        <v>0</v>
      </c>
      <c r="BD53" s="21">
        <f t="shared" si="461"/>
        <v>0</v>
      </c>
      <c r="BE53" s="9"/>
      <c r="BF53" s="2"/>
      <c r="BG53" s="2"/>
      <c r="BH53" s="210">
        <f t="shared" si="44"/>
        <v>0</v>
      </c>
      <c r="BI53" s="49">
        <f t="shared" si="408"/>
        <v>0</v>
      </c>
      <c r="BJ53" s="2"/>
      <c r="BK53" s="21"/>
      <c r="BL53" s="9"/>
      <c r="BM53" s="2"/>
      <c r="BN53" s="2"/>
      <c r="BO53" s="210">
        <f t="shared" si="45"/>
        <v>0</v>
      </c>
      <c r="BP53" s="49">
        <f t="shared" si="409"/>
        <v>0</v>
      </c>
      <c r="BQ53" s="2"/>
      <c r="BR53" s="21"/>
      <c r="BS53" s="9"/>
      <c r="BT53" s="2"/>
      <c r="BU53" s="2"/>
      <c r="BV53" s="210">
        <f t="shared" si="46"/>
        <v>0</v>
      </c>
      <c r="BW53" s="49">
        <f t="shared" si="410"/>
        <v>0</v>
      </c>
      <c r="BX53" s="2"/>
      <c r="BY53" s="21"/>
      <c r="BZ53" s="29">
        <f t="shared" si="462"/>
        <v>0</v>
      </c>
      <c r="CA53" s="2">
        <f t="shared" si="462"/>
        <v>0</v>
      </c>
      <c r="CB53" s="2">
        <f t="shared" si="463"/>
        <v>0</v>
      </c>
      <c r="CC53" s="2">
        <f t="shared" si="464"/>
        <v>0</v>
      </c>
      <c r="CD53" s="2">
        <f t="shared" si="465"/>
        <v>0</v>
      </c>
      <c r="CE53" s="2">
        <f t="shared" si="466"/>
        <v>0</v>
      </c>
      <c r="CF53" s="21">
        <f t="shared" si="467"/>
        <v>0</v>
      </c>
      <c r="CG53" s="9"/>
      <c r="CH53" s="2"/>
      <c r="CI53" s="2"/>
      <c r="CJ53" s="2">
        <f t="shared" si="123"/>
        <v>0</v>
      </c>
      <c r="CK53" s="49">
        <f t="shared" si="414"/>
        <v>0</v>
      </c>
      <c r="CL53" s="2"/>
      <c r="CM53" s="21"/>
      <c r="CN53" s="2"/>
      <c r="CO53" s="2"/>
      <c r="CP53" s="2"/>
      <c r="CQ53" s="210">
        <f t="shared" si="51"/>
        <v>0</v>
      </c>
      <c r="CR53" s="49">
        <f t="shared" si="415"/>
        <v>0</v>
      </c>
      <c r="CS53" s="2"/>
      <c r="CT53" s="21"/>
      <c r="CU53" s="2"/>
      <c r="CV53" s="2"/>
      <c r="CW53" s="2"/>
      <c r="CX53" s="210">
        <f t="shared" si="52"/>
        <v>0</v>
      </c>
      <c r="CY53" s="49">
        <f t="shared" si="416"/>
        <v>0</v>
      </c>
      <c r="CZ53" s="2"/>
      <c r="DA53" s="21"/>
      <c r="DB53" s="2"/>
      <c r="DC53" s="2"/>
      <c r="DD53" s="2"/>
      <c r="DE53" s="210">
        <f t="shared" si="53"/>
        <v>0</v>
      </c>
      <c r="DF53" s="49">
        <f t="shared" si="417"/>
        <v>0</v>
      </c>
      <c r="DG53" s="2"/>
      <c r="DH53" s="21"/>
      <c r="DI53" s="2"/>
      <c r="DJ53" s="2"/>
      <c r="DK53" s="2"/>
      <c r="DL53" s="210">
        <f t="shared" si="54"/>
        <v>0</v>
      </c>
      <c r="DM53" s="49">
        <f t="shared" si="418"/>
        <v>0</v>
      </c>
      <c r="DN53" s="2"/>
      <c r="DO53" s="21"/>
      <c r="DP53" s="2"/>
      <c r="DQ53" s="2"/>
      <c r="DR53" s="2"/>
      <c r="DS53" s="210">
        <f t="shared" si="55"/>
        <v>0</v>
      </c>
      <c r="DT53" s="49">
        <f t="shared" si="419"/>
        <v>0</v>
      </c>
      <c r="DU53" s="2"/>
      <c r="DV53" s="21"/>
      <c r="DW53" s="2"/>
      <c r="DX53" s="2"/>
      <c r="DY53" s="2"/>
      <c r="DZ53" s="210">
        <f t="shared" si="56"/>
        <v>0</v>
      </c>
      <c r="EA53" s="49">
        <f t="shared" si="420"/>
        <v>0</v>
      </c>
      <c r="EB53" s="2"/>
      <c r="EC53" s="21"/>
      <c r="ED53" s="2"/>
      <c r="EE53" s="2"/>
      <c r="EF53" s="2"/>
      <c r="EG53" s="210">
        <f t="shared" si="57"/>
        <v>0</v>
      </c>
      <c r="EH53" s="49">
        <f t="shared" si="421"/>
        <v>0</v>
      </c>
      <c r="EI53" s="2"/>
      <c r="EJ53" s="21"/>
      <c r="EK53" s="2"/>
      <c r="EL53" s="2"/>
      <c r="EM53" s="2"/>
      <c r="EN53" s="211">
        <f t="shared" si="17"/>
        <v>0</v>
      </c>
      <c r="EO53" s="49">
        <f t="shared" si="422"/>
        <v>0</v>
      </c>
      <c r="EP53" s="2"/>
      <c r="EQ53" s="21"/>
      <c r="ER53" s="2"/>
      <c r="ES53" s="2"/>
      <c r="ET53" s="2"/>
      <c r="EU53" s="210">
        <f t="shared" si="58"/>
        <v>0</v>
      </c>
      <c r="EV53" s="49">
        <f t="shared" si="423"/>
        <v>0</v>
      </c>
      <c r="EW53" s="2"/>
      <c r="EX53" s="21"/>
      <c r="EY53" s="2"/>
      <c r="EZ53" s="2"/>
      <c r="FA53" s="2"/>
      <c r="FB53" s="210">
        <f t="shared" si="59"/>
        <v>0</v>
      </c>
      <c r="FC53" s="49">
        <f t="shared" si="424"/>
        <v>0</v>
      </c>
      <c r="FD53" s="2"/>
      <c r="FE53" s="21"/>
      <c r="FF53" s="2"/>
      <c r="FG53" s="2"/>
      <c r="FH53" s="2"/>
      <c r="FI53" s="210">
        <f t="shared" si="60"/>
        <v>0</v>
      </c>
      <c r="FJ53" s="49">
        <f t="shared" si="425"/>
        <v>0</v>
      </c>
      <c r="FK53" s="2"/>
      <c r="FL53" s="21"/>
      <c r="FM53" s="2"/>
      <c r="FN53" s="2"/>
      <c r="FO53" s="2"/>
      <c r="FP53" s="211">
        <f t="shared" si="22"/>
        <v>0</v>
      </c>
      <c r="FQ53" s="49">
        <f t="shared" si="426"/>
        <v>0</v>
      </c>
      <c r="FR53" s="2"/>
      <c r="FS53" s="21"/>
      <c r="FT53" s="2"/>
      <c r="FU53" s="2"/>
      <c r="FV53" s="2"/>
      <c r="FW53" s="210">
        <f t="shared" si="61"/>
        <v>0</v>
      </c>
      <c r="FX53" s="49">
        <f t="shared" si="427"/>
        <v>0</v>
      </c>
      <c r="FY53" s="2"/>
      <c r="FZ53" s="21"/>
      <c r="GA53" s="2"/>
      <c r="GB53" s="2"/>
      <c r="GC53" s="2"/>
      <c r="GD53" s="210">
        <f t="shared" si="62"/>
        <v>0</v>
      </c>
      <c r="GE53" s="49">
        <f t="shared" si="428"/>
        <v>0</v>
      </c>
      <c r="GF53" s="2"/>
      <c r="GG53" s="21"/>
      <c r="GH53" s="2"/>
      <c r="GI53" s="2"/>
      <c r="GJ53" s="2"/>
      <c r="GK53" s="210">
        <f t="shared" si="63"/>
        <v>0</v>
      </c>
      <c r="GL53" s="49">
        <f t="shared" si="429"/>
        <v>0</v>
      </c>
      <c r="GM53" s="2"/>
      <c r="GN53" s="21"/>
      <c r="GO53" s="2"/>
      <c r="GP53" s="2"/>
      <c r="GQ53" s="2"/>
      <c r="GR53" s="210">
        <f t="shared" si="64"/>
        <v>0</v>
      </c>
      <c r="GS53" s="49">
        <f t="shared" si="430"/>
        <v>0</v>
      </c>
      <c r="GT53" s="2"/>
      <c r="GU53" s="21"/>
      <c r="GV53" s="2"/>
      <c r="GW53" s="2"/>
      <c r="GX53" s="2"/>
      <c r="GY53" s="210">
        <f t="shared" si="65"/>
        <v>0</v>
      </c>
      <c r="GZ53" s="49">
        <f t="shared" si="431"/>
        <v>0</v>
      </c>
      <c r="HA53" s="2"/>
      <c r="HB53" s="21"/>
      <c r="HC53" s="2"/>
      <c r="HD53" s="2"/>
      <c r="HE53" s="2"/>
      <c r="HF53" s="210">
        <f t="shared" si="66"/>
        <v>0</v>
      </c>
      <c r="HG53" s="49">
        <f t="shared" si="432"/>
        <v>0</v>
      </c>
      <c r="HH53" s="2"/>
      <c r="HI53" s="21"/>
      <c r="HJ53" s="2"/>
      <c r="HK53" s="2"/>
      <c r="HL53" s="2"/>
      <c r="HM53" s="210">
        <f t="shared" si="67"/>
        <v>0</v>
      </c>
      <c r="HN53" s="49">
        <f t="shared" si="433"/>
        <v>0</v>
      </c>
      <c r="HO53" s="2"/>
      <c r="HP53" s="21"/>
      <c r="HQ53" s="2"/>
      <c r="HR53" s="2"/>
      <c r="HS53" s="2"/>
      <c r="HT53" s="210">
        <f t="shared" si="68"/>
        <v>0</v>
      </c>
      <c r="HU53" s="49">
        <f t="shared" si="434"/>
        <v>0</v>
      </c>
      <c r="HV53" s="2"/>
      <c r="HW53" s="21"/>
      <c r="HX53" s="2"/>
      <c r="HY53" s="2"/>
      <c r="HZ53" s="2"/>
      <c r="IA53" s="210">
        <f t="shared" si="69"/>
        <v>0</v>
      </c>
      <c r="IB53" s="49">
        <f t="shared" si="435"/>
        <v>0</v>
      </c>
      <c r="IC53" s="2"/>
      <c r="ID53" s="21"/>
      <c r="IE53" s="2"/>
      <c r="IF53" s="2"/>
      <c r="IG53" s="2"/>
      <c r="IH53" s="210">
        <f t="shared" si="70"/>
        <v>0</v>
      </c>
      <c r="II53" s="49">
        <f t="shared" si="436"/>
        <v>0</v>
      </c>
      <c r="IJ53" s="2"/>
      <c r="IK53" s="21"/>
      <c r="IL53" s="2"/>
      <c r="IM53" s="2"/>
      <c r="IN53" s="2"/>
      <c r="IO53" s="210">
        <f t="shared" si="71"/>
        <v>0</v>
      </c>
      <c r="IP53" s="49">
        <f t="shared" si="437"/>
        <v>0</v>
      </c>
      <c r="IQ53" s="2"/>
      <c r="IR53" s="21"/>
      <c r="IS53" s="37"/>
    </row>
    <row r="54" spans="1:253" s="97" customFormat="1" ht="9.75" customHeight="1">
      <c r="A54" s="74"/>
      <c r="B54" s="1" t="s">
        <v>138</v>
      </c>
      <c r="C54" s="64" t="s">
        <v>164</v>
      </c>
      <c r="D54" s="29">
        <f t="shared" si="72"/>
        <v>1761771</v>
      </c>
      <c r="E54" s="2">
        <f t="shared" si="450"/>
        <v>1862150</v>
      </c>
      <c r="F54" s="210">
        <f t="shared" si="34"/>
        <v>0</v>
      </c>
      <c r="G54" s="210">
        <f t="shared" si="35"/>
        <v>1761771</v>
      </c>
      <c r="H54" s="2">
        <f t="shared" si="451"/>
        <v>27044</v>
      </c>
      <c r="I54" s="2">
        <f t="shared" si="451"/>
        <v>1788815</v>
      </c>
      <c r="J54" s="2">
        <f t="shared" si="452"/>
        <v>1438624</v>
      </c>
      <c r="K54" s="2">
        <f t="shared" si="452"/>
        <v>350191</v>
      </c>
      <c r="L54" s="10">
        <f t="shared" si="453"/>
        <v>0</v>
      </c>
      <c r="M54" s="163">
        <v>1761771</v>
      </c>
      <c r="N54" s="2"/>
      <c r="O54" s="170">
        <f>1761771</f>
        <v>1761771</v>
      </c>
      <c r="P54" s="2">
        <v>1862150</v>
      </c>
      <c r="Q54" s="2">
        <f>33544-1500-5000</f>
        <v>27044</v>
      </c>
      <c r="R54" s="210">
        <f t="shared" si="38"/>
        <v>1788815</v>
      </c>
      <c r="S54" s="49">
        <f t="shared" si="402"/>
        <v>1438624</v>
      </c>
      <c r="T54" s="2">
        <v>350191</v>
      </c>
      <c r="U54" s="21"/>
      <c r="V54" s="9"/>
      <c r="W54" s="2"/>
      <c r="X54" s="2"/>
      <c r="Y54" s="210">
        <f t="shared" si="39"/>
        <v>0</v>
      </c>
      <c r="Z54" s="49">
        <f t="shared" si="115"/>
        <v>0</v>
      </c>
      <c r="AA54" s="2"/>
      <c r="AB54" s="21"/>
      <c r="AC54" s="9"/>
      <c r="AD54" s="2"/>
      <c r="AE54" s="2"/>
      <c r="AF54" s="2">
        <f t="shared" si="454"/>
        <v>0</v>
      </c>
      <c r="AG54" s="49">
        <f t="shared" si="403"/>
        <v>0</v>
      </c>
      <c r="AH54" s="2"/>
      <c r="AI54" s="21"/>
      <c r="AJ54" s="9"/>
      <c r="AK54" s="2"/>
      <c r="AL54" s="2"/>
      <c r="AM54" s="2"/>
      <c r="AN54" s="49"/>
      <c r="AO54" s="2"/>
      <c r="AP54" s="21"/>
      <c r="AQ54" s="9"/>
      <c r="AR54" s="2"/>
      <c r="AS54" s="2"/>
      <c r="AT54" s="210">
        <f t="shared" si="40"/>
        <v>0</v>
      </c>
      <c r="AU54" s="49">
        <f t="shared" si="404"/>
        <v>0</v>
      </c>
      <c r="AV54" s="2"/>
      <c r="AW54" s="21"/>
      <c r="AX54" s="29">
        <f t="shared" si="455"/>
        <v>0</v>
      </c>
      <c r="AY54" s="2">
        <f t="shared" si="456"/>
        <v>0</v>
      </c>
      <c r="AZ54" s="2">
        <f t="shared" si="457"/>
        <v>0</v>
      </c>
      <c r="BA54" s="2">
        <f t="shared" si="458"/>
        <v>0</v>
      </c>
      <c r="BB54" s="2">
        <f t="shared" si="459"/>
        <v>0</v>
      </c>
      <c r="BC54" s="2">
        <f t="shared" si="460"/>
        <v>0</v>
      </c>
      <c r="BD54" s="21">
        <f t="shared" si="461"/>
        <v>0</v>
      </c>
      <c r="BE54" s="9"/>
      <c r="BF54" s="2"/>
      <c r="BG54" s="2"/>
      <c r="BH54" s="210">
        <f t="shared" si="44"/>
        <v>0</v>
      </c>
      <c r="BI54" s="49">
        <f t="shared" si="408"/>
        <v>0</v>
      </c>
      <c r="BJ54" s="2"/>
      <c r="BK54" s="21"/>
      <c r="BL54" s="9"/>
      <c r="BM54" s="2"/>
      <c r="BN54" s="2"/>
      <c r="BO54" s="210">
        <f t="shared" si="45"/>
        <v>0</v>
      </c>
      <c r="BP54" s="49">
        <f t="shared" si="409"/>
        <v>0</v>
      </c>
      <c r="BQ54" s="2"/>
      <c r="BR54" s="21"/>
      <c r="BS54" s="9"/>
      <c r="BT54" s="2"/>
      <c r="BU54" s="2"/>
      <c r="BV54" s="210">
        <f t="shared" si="46"/>
        <v>0</v>
      </c>
      <c r="BW54" s="49">
        <f t="shared" si="410"/>
        <v>0</v>
      </c>
      <c r="BX54" s="2"/>
      <c r="BY54" s="21"/>
      <c r="BZ54" s="29">
        <f t="shared" si="462"/>
        <v>0</v>
      </c>
      <c r="CA54" s="2">
        <f t="shared" si="462"/>
        <v>0</v>
      </c>
      <c r="CB54" s="2">
        <f t="shared" si="463"/>
        <v>0</v>
      </c>
      <c r="CC54" s="2">
        <f t="shared" si="464"/>
        <v>0</v>
      </c>
      <c r="CD54" s="2">
        <f t="shared" si="465"/>
        <v>0</v>
      </c>
      <c r="CE54" s="2">
        <f t="shared" si="466"/>
        <v>0</v>
      </c>
      <c r="CF54" s="21">
        <f t="shared" si="467"/>
        <v>0</v>
      </c>
      <c r="CG54" s="9"/>
      <c r="CH54" s="2"/>
      <c r="CI54" s="2"/>
      <c r="CJ54" s="2">
        <f t="shared" si="123"/>
        <v>0</v>
      </c>
      <c r="CK54" s="49">
        <f t="shared" si="414"/>
        <v>0</v>
      </c>
      <c r="CL54" s="2"/>
      <c r="CM54" s="21"/>
      <c r="CN54" s="2"/>
      <c r="CO54" s="2"/>
      <c r="CP54" s="2"/>
      <c r="CQ54" s="210">
        <f t="shared" si="51"/>
        <v>0</v>
      </c>
      <c r="CR54" s="49">
        <f t="shared" si="415"/>
        <v>0</v>
      </c>
      <c r="CS54" s="2"/>
      <c r="CT54" s="21"/>
      <c r="CU54" s="2"/>
      <c r="CV54" s="2"/>
      <c r="CW54" s="2"/>
      <c r="CX54" s="210">
        <f t="shared" si="52"/>
        <v>0</v>
      </c>
      <c r="CY54" s="49">
        <f t="shared" si="416"/>
        <v>0</v>
      </c>
      <c r="CZ54" s="2"/>
      <c r="DA54" s="21"/>
      <c r="DB54" s="2"/>
      <c r="DC54" s="2"/>
      <c r="DD54" s="2"/>
      <c r="DE54" s="210">
        <f t="shared" si="53"/>
        <v>0</v>
      </c>
      <c r="DF54" s="49">
        <f t="shared" si="417"/>
        <v>0</v>
      </c>
      <c r="DG54" s="2"/>
      <c r="DH54" s="21"/>
      <c r="DI54" s="2"/>
      <c r="DJ54" s="2"/>
      <c r="DK54" s="2"/>
      <c r="DL54" s="210">
        <f t="shared" si="54"/>
        <v>0</v>
      </c>
      <c r="DM54" s="49">
        <f t="shared" si="418"/>
        <v>0</v>
      </c>
      <c r="DN54" s="2"/>
      <c r="DO54" s="21"/>
      <c r="DP54" s="2"/>
      <c r="DQ54" s="2"/>
      <c r="DR54" s="2"/>
      <c r="DS54" s="210">
        <f t="shared" si="55"/>
        <v>0</v>
      </c>
      <c r="DT54" s="49">
        <f t="shared" si="419"/>
        <v>0</v>
      </c>
      <c r="DU54" s="2"/>
      <c r="DV54" s="21"/>
      <c r="DW54" s="2"/>
      <c r="DX54" s="2"/>
      <c r="DY54" s="2"/>
      <c r="DZ54" s="210">
        <f t="shared" si="56"/>
        <v>0</v>
      </c>
      <c r="EA54" s="49">
        <f t="shared" si="420"/>
        <v>0</v>
      </c>
      <c r="EB54" s="2"/>
      <c r="EC54" s="21"/>
      <c r="ED54" s="2"/>
      <c r="EE54" s="2"/>
      <c r="EF54" s="2"/>
      <c r="EG54" s="210">
        <f t="shared" si="57"/>
        <v>0</v>
      </c>
      <c r="EH54" s="49">
        <f t="shared" si="421"/>
        <v>0</v>
      </c>
      <c r="EI54" s="2"/>
      <c r="EJ54" s="21"/>
      <c r="EK54" s="2"/>
      <c r="EL54" s="2"/>
      <c r="EM54" s="2"/>
      <c r="EN54" s="211">
        <f t="shared" si="17"/>
        <v>0</v>
      </c>
      <c r="EO54" s="49">
        <f t="shared" si="422"/>
        <v>0</v>
      </c>
      <c r="EP54" s="2"/>
      <c r="EQ54" s="21"/>
      <c r="ER54" s="2"/>
      <c r="ES54" s="2"/>
      <c r="ET54" s="2"/>
      <c r="EU54" s="210">
        <f t="shared" si="58"/>
        <v>0</v>
      </c>
      <c r="EV54" s="49">
        <f t="shared" si="423"/>
        <v>0</v>
      </c>
      <c r="EW54" s="2"/>
      <c r="EX54" s="21"/>
      <c r="EY54" s="2"/>
      <c r="EZ54" s="2"/>
      <c r="FA54" s="2"/>
      <c r="FB54" s="210">
        <f t="shared" si="59"/>
        <v>0</v>
      </c>
      <c r="FC54" s="49">
        <f t="shared" si="424"/>
        <v>0</v>
      </c>
      <c r="FD54" s="2"/>
      <c r="FE54" s="21"/>
      <c r="FF54" s="2"/>
      <c r="FG54" s="2"/>
      <c r="FH54" s="2"/>
      <c r="FI54" s="210">
        <f t="shared" si="60"/>
        <v>0</v>
      </c>
      <c r="FJ54" s="49">
        <f t="shared" si="425"/>
        <v>0</v>
      </c>
      <c r="FK54" s="2"/>
      <c r="FL54" s="21"/>
      <c r="FM54" s="2"/>
      <c r="FN54" s="2"/>
      <c r="FO54" s="2"/>
      <c r="FP54" s="211">
        <f t="shared" si="22"/>
        <v>0</v>
      </c>
      <c r="FQ54" s="49">
        <f t="shared" si="426"/>
        <v>0</v>
      </c>
      <c r="FR54" s="2"/>
      <c r="FS54" s="21"/>
      <c r="FT54" s="2"/>
      <c r="FU54" s="2"/>
      <c r="FV54" s="2"/>
      <c r="FW54" s="210">
        <f t="shared" si="61"/>
        <v>0</v>
      </c>
      <c r="FX54" s="49">
        <f t="shared" si="427"/>
        <v>0</v>
      </c>
      <c r="FY54" s="2"/>
      <c r="FZ54" s="21"/>
      <c r="GA54" s="2"/>
      <c r="GB54" s="2"/>
      <c r="GC54" s="2"/>
      <c r="GD54" s="210">
        <f t="shared" si="62"/>
        <v>0</v>
      </c>
      <c r="GE54" s="49">
        <f t="shared" si="428"/>
        <v>0</v>
      </c>
      <c r="GF54" s="2"/>
      <c r="GG54" s="21"/>
      <c r="GH54" s="2"/>
      <c r="GI54" s="2"/>
      <c r="GJ54" s="2"/>
      <c r="GK54" s="210">
        <f t="shared" si="63"/>
        <v>0</v>
      </c>
      <c r="GL54" s="49">
        <f t="shared" si="429"/>
        <v>0</v>
      </c>
      <c r="GM54" s="2"/>
      <c r="GN54" s="21"/>
      <c r="GO54" s="2"/>
      <c r="GP54" s="2"/>
      <c r="GQ54" s="2"/>
      <c r="GR54" s="210">
        <f t="shared" si="64"/>
        <v>0</v>
      </c>
      <c r="GS54" s="49">
        <f t="shared" si="430"/>
        <v>0</v>
      </c>
      <c r="GT54" s="2"/>
      <c r="GU54" s="21"/>
      <c r="GV54" s="2"/>
      <c r="GW54" s="2"/>
      <c r="GX54" s="2"/>
      <c r="GY54" s="210">
        <f t="shared" si="65"/>
        <v>0</v>
      </c>
      <c r="GZ54" s="49">
        <f t="shared" si="431"/>
        <v>0</v>
      </c>
      <c r="HA54" s="2"/>
      <c r="HB54" s="21"/>
      <c r="HC54" s="2"/>
      <c r="HD54" s="2"/>
      <c r="HE54" s="2"/>
      <c r="HF54" s="210">
        <f t="shared" si="66"/>
        <v>0</v>
      </c>
      <c r="HG54" s="49">
        <f t="shared" si="432"/>
        <v>0</v>
      </c>
      <c r="HH54" s="2"/>
      <c r="HI54" s="21"/>
      <c r="HJ54" s="2"/>
      <c r="HK54" s="2"/>
      <c r="HL54" s="2"/>
      <c r="HM54" s="210">
        <f t="shared" si="67"/>
        <v>0</v>
      </c>
      <c r="HN54" s="49">
        <f t="shared" si="433"/>
        <v>0</v>
      </c>
      <c r="HO54" s="2"/>
      <c r="HP54" s="21"/>
      <c r="HQ54" s="2"/>
      <c r="HR54" s="2"/>
      <c r="HS54" s="2"/>
      <c r="HT54" s="210">
        <f t="shared" si="68"/>
        <v>0</v>
      </c>
      <c r="HU54" s="49">
        <f t="shared" si="434"/>
        <v>0</v>
      </c>
      <c r="HV54" s="2"/>
      <c r="HW54" s="21"/>
      <c r="HX54" s="2"/>
      <c r="HY54" s="2"/>
      <c r="HZ54" s="2"/>
      <c r="IA54" s="210">
        <f t="shared" si="69"/>
        <v>0</v>
      </c>
      <c r="IB54" s="49">
        <f t="shared" si="435"/>
        <v>0</v>
      </c>
      <c r="IC54" s="2"/>
      <c r="ID54" s="21"/>
      <c r="IE54" s="2"/>
      <c r="IF54" s="2"/>
      <c r="IG54" s="2"/>
      <c r="IH54" s="210">
        <f t="shared" si="70"/>
        <v>0</v>
      </c>
      <c r="II54" s="49">
        <f t="shared" si="436"/>
        <v>0</v>
      </c>
      <c r="IJ54" s="2"/>
      <c r="IK54" s="21"/>
      <c r="IL54" s="2"/>
      <c r="IM54" s="2"/>
      <c r="IN54" s="2"/>
      <c r="IO54" s="210">
        <f t="shared" si="71"/>
        <v>0</v>
      </c>
      <c r="IP54" s="49">
        <f t="shared" si="437"/>
        <v>0</v>
      </c>
      <c r="IQ54" s="2"/>
      <c r="IR54" s="21"/>
      <c r="IS54" s="37"/>
    </row>
    <row r="55" spans="1:253" s="97" customFormat="1" ht="9.75" customHeight="1">
      <c r="A55" s="74"/>
      <c r="B55" s="1" t="s">
        <v>139</v>
      </c>
      <c r="C55" s="64" t="s">
        <v>10</v>
      </c>
      <c r="D55" s="29">
        <f t="shared" si="72"/>
        <v>921424</v>
      </c>
      <c r="E55" s="2">
        <f t="shared" si="450"/>
        <v>999643</v>
      </c>
      <c r="F55" s="210">
        <f t="shared" si="34"/>
        <v>0</v>
      </c>
      <c r="G55" s="210">
        <f t="shared" si="35"/>
        <v>921424</v>
      </c>
      <c r="H55" s="2">
        <f t="shared" si="451"/>
        <v>-82844</v>
      </c>
      <c r="I55" s="2">
        <f>SUM(R55,Y55,AF55,AM55,AT55,BH55,BO55,BV55,CJ55,CQ55,CX55,DE55,DL55,DS55,DZ55,EG55)+SUM(EN55,EU55,FB55,FI55,FP55,FW55,GD55,GK55,GR55,GY55,HF55,HM55,HT55,IA55,IH55,IO55)</f>
        <v>838580</v>
      </c>
      <c r="J55" s="2">
        <f t="shared" si="452"/>
        <v>193253</v>
      </c>
      <c r="K55" s="2">
        <f t="shared" si="452"/>
        <v>645327</v>
      </c>
      <c r="L55" s="10">
        <f t="shared" si="453"/>
        <v>0</v>
      </c>
      <c r="M55" s="163">
        <v>921424</v>
      </c>
      <c r="N55" s="2"/>
      <c r="O55" s="170">
        <v>921424</v>
      </c>
      <c r="P55" s="2">
        <v>999643</v>
      </c>
      <c r="Q55" s="2">
        <v>-82844</v>
      </c>
      <c r="R55" s="210">
        <f t="shared" si="38"/>
        <v>838580</v>
      </c>
      <c r="S55" s="49">
        <f t="shared" si="402"/>
        <v>193253</v>
      </c>
      <c r="T55" s="2">
        <v>645327</v>
      </c>
      <c r="U55" s="21"/>
      <c r="V55" s="9"/>
      <c r="W55" s="2"/>
      <c r="X55" s="2"/>
      <c r="Y55" s="210">
        <f t="shared" si="39"/>
        <v>0</v>
      </c>
      <c r="Z55" s="49">
        <f t="shared" si="115"/>
        <v>0</v>
      </c>
      <c r="AA55" s="2"/>
      <c r="AB55" s="21"/>
      <c r="AC55" s="9"/>
      <c r="AD55" s="2"/>
      <c r="AE55" s="2"/>
      <c r="AF55" s="2">
        <f t="shared" si="454"/>
        <v>0</v>
      </c>
      <c r="AG55" s="49">
        <f t="shared" si="403"/>
        <v>0</v>
      </c>
      <c r="AH55" s="2"/>
      <c r="AI55" s="21"/>
      <c r="AJ55" s="9"/>
      <c r="AK55" s="2"/>
      <c r="AL55" s="2"/>
      <c r="AM55" s="2"/>
      <c r="AN55" s="49"/>
      <c r="AO55" s="2"/>
      <c r="AP55" s="21"/>
      <c r="AQ55" s="9"/>
      <c r="AR55" s="2"/>
      <c r="AS55" s="2"/>
      <c r="AT55" s="210">
        <f t="shared" si="40"/>
        <v>0</v>
      </c>
      <c r="AU55" s="49">
        <f t="shared" si="404"/>
        <v>0</v>
      </c>
      <c r="AV55" s="2"/>
      <c r="AW55" s="21"/>
      <c r="AX55" s="29">
        <f t="shared" si="455"/>
        <v>0</v>
      </c>
      <c r="AY55" s="2">
        <f t="shared" si="456"/>
        <v>0</v>
      </c>
      <c r="AZ55" s="2">
        <f t="shared" si="457"/>
        <v>0</v>
      </c>
      <c r="BA55" s="2">
        <f t="shared" si="458"/>
        <v>0</v>
      </c>
      <c r="BB55" s="2">
        <f t="shared" si="459"/>
        <v>0</v>
      </c>
      <c r="BC55" s="2">
        <f t="shared" si="460"/>
        <v>0</v>
      </c>
      <c r="BD55" s="21">
        <f t="shared" si="461"/>
        <v>0</v>
      </c>
      <c r="BE55" s="9"/>
      <c r="BF55" s="2"/>
      <c r="BG55" s="2"/>
      <c r="BH55" s="210">
        <f t="shared" si="44"/>
        <v>0</v>
      </c>
      <c r="BI55" s="49">
        <f t="shared" si="408"/>
        <v>0</v>
      </c>
      <c r="BJ55" s="2"/>
      <c r="BK55" s="21"/>
      <c r="BL55" s="9"/>
      <c r="BM55" s="2"/>
      <c r="BN55" s="2"/>
      <c r="BO55" s="210">
        <f t="shared" si="45"/>
        <v>0</v>
      </c>
      <c r="BP55" s="49">
        <f t="shared" si="409"/>
        <v>0</v>
      </c>
      <c r="BQ55" s="2"/>
      <c r="BR55" s="21"/>
      <c r="BS55" s="9"/>
      <c r="BT55" s="2"/>
      <c r="BU55" s="2"/>
      <c r="BV55" s="210">
        <f t="shared" si="46"/>
        <v>0</v>
      </c>
      <c r="BW55" s="49">
        <f t="shared" si="410"/>
        <v>0</v>
      </c>
      <c r="BX55" s="2"/>
      <c r="BY55" s="21"/>
      <c r="BZ55" s="29">
        <f t="shared" si="462"/>
        <v>0</v>
      </c>
      <c r="CA55" s="2">
        <f t="shared" si="462"/>
        <v>0</v>
      </c>
      <c r="CB55" s="2">
        <f t="shared" si="463"/>
        <v>0</v>
      </c>
      <c r="CC55" s="2">
        <f t="shared" si="464"/>
        <v>0</v>
      </c>
      <c r="CD55" s="2">
        <f t="shared" si="465"/>
        <v>0</v>
      </c>
      <c r="CE55" s="2">
        <f t="shared" si="466"/>
        <v>0</v>
      </c>
      <c r="CF55" s="21">
        <f t="shared" si="467"/>
        <v>0</v>
      </c>
      <c r="CG55" s="9"/>
      <c r="CH55" s="2"/>
      <c r="CI55" s="2"/>
      <c r="CJ55" s="2">
        <f t="shared" si="123"/>
        <v>0</v>
      </c>
      <c r="CK55" s="49">
        <f t="shared" si="414"/>
        <v>0</v>
      </c>
      <c r="CL55" s="2"/>
      <c r="CM55" s="21"/>
      <c r="CN55" s="2"/>
      <c r="CO55" s="2"/>
      <c r="CP55" s="2"/>
      <c r="CQ55" s="210">
        <f t="shared" si="51"/>
        <v>0</v>
      </c>
      <c r="CR55" s="49">
        <f t="shared" si="415"/>
        <v>0</v>
      </c>
      <c r="CS55" s="2"/>
      <c r="CT55" s="21"/>
      <c r="CU55" s="2"/>
      <c r="CV55" s="2"/>
      <c r="CW55" s="2"/>
      <c r="CX55" s="210">
        <f t="shared" si="52"/>
        <v>0</v>
      </c>
      <c r="CY55" s="49">
        <f t="shared" si="416"/>
        <v>0</v>
      </c>
      <c r="CZ55" s="2"/>
      <c r="DA55" s="21"/>
      <c r="DB55" s="2"/>
      <c r="DC55" s="2"/>
      <c r="DD55" s="2"/>
      <c r="DE55" s="210">
        <f t="shared" si="53"/>
        <v>0</v>
      </c>
      <c r="DF55" s="49">
        <f t="shared" si="417"/>
        <v>0</v>
      </c>
      <c r="DG55" s="2"/>
      <c r="DH55" s="21"/>
      <c r="DI55" s="2"/>
      <c r="DJ55" s="2"/>
      <c r="DK55" s="2"/>
      <c r="DL55" s="210">
        <f t="shared" si="54"/>
        <v>0</v>
      </c>
      <c r="DM55" s="49">
        <f t="shared" si="418"/>
        <v>0</v>
      </c>
      <c r="DN55" s="2"/>
      <c r="DO55" s="21"/>
      <c r="DP55" s="2"/>
      <c r="DQ55" s="2"/>
      <c r="DR55" s="2"/>
      <c r="DS55" s="210">
        <f t="shared" si="55"/>
        <v>0</v>
      </c>
      <c r="DT55" s="49">
        <f t="shared" si="419"/>
        <v>0</v>
      </c>
      <c r="DU55" s="2"/>
      <c r="DV55" s="21"/>
      <c r="DW55" s="2"/>
      <c r="DX55" s="2"/>
      <c r="DY55" s="2"/>
      <c r="DZ55" s="210">
        <f t="shared" si="56"/>
        <v>0</v>
      </c>
      <c r="EA55" s="49">
        <f t="shared" si="420"/>
        <v>0</v>
      </c>
      <c r="EB55" s="2"/>
      <c r="EC55" s="21"/>
      <c r="ED55" s="2"/>
      <c r="EE55" s="2"/>
      <c r="EF55" s="2"/>
      <c r="EG55" s="210">
        <f t="shared" si="57"/>
        <v>0</v>
      </c>
      <c r="EH55" s="49">
        <f t="shared" si="421"/>
        <v>0</v>
      </c>
      <c r="EI55" s="2"/>
      <c r="EJ55" s="21"/>
      <c r="EK55" s="2"/>
      <c r="EL55" s="2"/>
      <c r="EM55" s="2"/>
      <c r="EN55" s="211">
        <f t="shared" si="17"/>
        <v>0</v>
      </c>
      <c r="EO55" s="49">
        <f t="shared" si="422"/>
        <v>0</v>
      </c>
      <c r="EP55" s="2"/>
      <c r="EQ55" s="21"/>
      <c r="ER55" s="2"/>
      <c r="ES55" s="2"/>
      <c r="ET55" s="2"/>
      <c r="EU55" s="210">
        <f t="shared" si="58"/>
        <v>0</v>
      </c>
      <c r="EV55" s="49">
        <f t="shared" si="423"/>
        <v>0</v>
      </c>
      <c r="EW55" s="2"/>
      <c r="EX55" s="21"/>
      <c r="EY55" s="2"/>
      <c r="EZ55" s="2"/>
      <c r="FA55" s="2"/>
      <c r="FB55" s="210">
        <f t="shared" si="59"/>
        <v>0</v>
      </c>
      <c r="FC55" s="49">
        <f t="shared" si="424"/>
        <v>0</v>
      </c>
      <c r="FD55" s="2"/>
      <c r="FE55" s="21"/>
      <c r="FF55" s="2"/>
      <c r="FG55" s="2"/>
      <c r="FH55" s="2"/>
      <c r="FI55" s="210">
        <f t="shared" si="60"/>
        <v>0</v>
      </c>
      <c r="FJ55" s="49">
        <f t="shared" si="425"/>
        <v>0</v>
      </c>
      <c r="FK55" s="2"/>
      <c r="FL55" s="21"/>
      <c r="FM55" s="2"/>
      <c r="FN55" s="2"/>
      <c r="FO55" s="2"/>
      <c r="FP55" s="211">
        <f t="shared" si="22"/>
        <v>0</v>
      </c>
      <c r="FQ55" s="49">
        <f t="shared" si="426"/>
        <v>0</v>
      </c>
      <c r="FR55" s="2"/>
      <c r="FS55" s="21"/>
      <c r="FT55" s="2"/>
      <c r="FU55" s="2"/>
      <c r="FV55" s="2"/>
      <c r="FW55" s="210">
        <f t="shared" si="61"/>
        <v>0</v>
      </c>
      <c r="FX55" s="49">
        <f t="shared" si="427"/>
        <v>0</v>
      </c>
      <c r="FY55" s="2"/>
      <c r="FZ55" s="21"/>
      <c r="GA55" s="2"/>
      <c r="GB55" s="2"/>
      <c r="GC55" s="2"/>
      <c r="GD55" s="210">
        <f t="shared" si="62"/>
        <v>0</v>
      </c>
      <c r="GE55" s="49">
        <f t="shared" si="428"/>
        <v>0</v>
      </c>
      <c r="GF55" s="2"/>
      <c r="GG55" s="21"/>
      <c r="GH55" s="2"/>
      <c r="GI55" s="2"/>
      <c r="GJ55" s="2"/>
      <c r="GK55" s="210">
        <f t="shared" si="63"/>
        <v>0</v>
      </c>
      <c r="GL55" s="49">
        <f t="shared" si="429"/>
        <v>0</v>
      </c>
      <c r="GM55" s="2"/>
      <c r="GN55" s="21"/>
      <c r="GO55" s="2"/>
      <c r="GP55" s="2"/>
      <c r="GQ55" s="2"/>
      <c r="GR55" s="210">
        <f t="shared" si="64"/>
        <v>0</v>
      </c>
      <c r="GS55" s="49">
        <f t="shared" si="430"/>
        <v>0</v>
      </c>
      <c r="GT55" s="2"/>
      <c r="GU55" s="21"/>
      <c r="GV55" s="2"/>
      <c r="GW55" s="2"/>
      <c r="GX55" s="2"/>
      <c r="GY55" s="210">
        <f t="shared" si="65"/>
        <v>0</v>
      </c>
      <c r="GZ55" s="49">
        <f t="shared" si="431"/>
        <v>0</v>
      </c>
      <c r="HA55" s="2"/>
      <c r="HB55" s="21"/>
      <c r="HC55" s="2"/>
      <c r="HD55" s="2"/>
      <c r="HE55" s="2"/>
      <c r="HF55" s="210">
        <f t="shared" si="66"/>
        <v>0</v>
      </c>
      <c r="HG55" s="49">
        <f t="shared" si="432"/>
        <v>0</v>
      </c>
      <c r="HH55" s="2"/>
      <c r="HI55" s="21"/>
      <c r="HJ55" s="2"/>
      <c r="HK55" s="2"/>
      <c r="HL55" s="2"/>
      <c r="HM55" s="210">
        <f t="shared" si="67"/>
        <v>0</v>
      </c>
      <c r="HN55" s="49">
        <f t="shared" si="433"/>
        <v>0</v>
      </c>
      <c r="HO55" s="2"/>
      <c r="HP55" s="21"/>
      <c r="HQ55" s="2"/>
      <c r="HR55" s="2"/>
      <c r="HS55" s="2"/>
      <c r="HT55" s="210">
        <f t="shared" si="68"/>
        <v>0</v>
      </c>
      <c r="HU55" s="49">
        <f t="shared" si="434"/>
        <v>0</v>
      </c>
      <c r="HV55" s="2"/>
      <c r="HW55" s="21"/>
      <c r="HX55" s="2"/>
      <c r="HY55" s="2"/>
      <c r="HZ55" s="2"/>
      <c r="IA55" s="210">
        <f t="shared" si="69"/>
        <v>0</v>
      </c>
      <c r="IB55" s="49">
        <f t="shared" si="435"/>
        <v>0</v>
      </c>
      <c r="IC55" s="2"/>
      <c r="ID55" s="21"/>
      <c r="IE55" s="2"/>
      <c r="IF55" s="2"/>
      <c r="IG55" s="2"/>
      <c r="IH55" s="210">
        <f t="shared" si="70"/>
        <v>0</v>
      </c>
      <c r="II55" s="49">
        <f t="shared" si="436"/>
        <v>0</v>
      </c>
      <c r="IJ55" s="2"/>
      <c r="IK55" s="21"/>
      <c r="IL55" s="2"/>
      <c r="IM55" s="2"/>
      <c r="IN55" s="2"/>
      <c r="IO55" s="210">
        <f t="shared" si="71"/>
        <v>0</v>
      </c>
      <c r="IP55" s="49">
        <f t="shared" si="437"/>
        <v>0</v>
      </c>
      <c r="IQ55" s="2"/>
      <c r="IR55" s="21"/>
      <c r="IS55" s="37"/>
    </row>
    <row r="56" spans="1:253" s="209" customFormat="1" ht="20.25" customHeight="1">
      <c r="A56" s="197" t="s">
        <v>128</v>
      </c>
      <c r="B56" s="278" t="s">
        <v>22</v>
      </c>
      <c r="C56" s="279"/>
      <c r="D56" s="30">
        <f t="shared" si="72"/>
        <v>24967461.4</v>
      </c>
      <c r="E56" s="200">
        <f aca="true" t="shared" si="468" ref="E56:P56">E44+E45+E46+E47+E48</f>
        <v>23053632</v>
      </c>
      <c r="F56" s="4">
        <f t="shared" si="34"/>
        <v>0</v>
      </c>
      <c r="G56" s="4">
        <f t="shared" si="35"/>
        <v>24967461.4</v>
      </c>
      <c r="H56" s="200">
        <f t="shared" si="468"/>
        <v>-5867.800000000003</v>
      </c>
      <c r="I56" s="200">
        <f t="shared" si="468"/>
        <v>25232493.400000002</v>
      </c>
      <c r="J56" s="200">
        <f t="shared" si="468"/>
        <v>18648205.4</v>
      </c>
      <c r="K56" s="200">
        <f t="shared" si="468"/>
        <v>6574105</v>
      </c>
      <c r="L56" s="201">
        <f t="shared" si="468"/>
        <v>10180</v>
      </c>
      <c r="M56" s="202">
        <f>+M48+M47+M46+M45+M44</f>
        <v>12160415.4</v>
      </c>
      <c r="N56" s="200"/>
      <c r="O56" s="203">
        <f t="shared" si="468"/>
        <v>12431313.8</v>
      </c>
      <c r="P56" s="200">
        <f t="shared" si="468"/>
        <v>11338045</v>
      </c>
      <c r="Q56" s="200">
        <f>Q44+Q45+Q46+Q47+Q48</f>
        <v>-30622.800000000003</v>
      </c>
      <c r="R56" s="4">
        <f t="shared" si="38"/>
        <v>12400691</v>
      </c>
      <c r="S56" s="204">
        <f>S44+S45+S46+S47+S48</f>
        <v>8971105.399999999</v>
      </c>
      <c r="T56" s="200">
        <f>T44+T45+T46+T47+T48</f>
        <v>3428536</v>
      </c>
      <c r="U56" s="205">
        <f aca="true" t="shared" si="469" ref="U56:AI56">U44+U45+U46+U47+U48</f>
        <v>1050</v>
      </c>
      <c r="V56" s="206">
        <f t="shared" si="469"/>
        <v>3663547</v>
      </c>
      <c r="W56" s="200">
        <f t="shared" si="469"/>
        <v>3302263</v>
      </c>
      <c r="X56" s="200">
        <f t="shared" si="469"/>
        <v>-652</v>
      </c>
      <c r="Y56" s="4">
        <f t="shared" si="39"/>
        <v>3662895</v>
      </c>
      <c r="Z56" s="47">
        <f t="shared" si="115"/>
        <v>3217103</v>
      </c>
      <c r="AA56" s="200">
        <f t="shared" si="469"/>
        <v>436662</v>
      </c>
      <c r="AB56" s="205">
        <f t="shared" si="469"/>
        <v>9130</v>
      </c>
      <c r="AC56" s="206">
        <f t="shared" si="469"/>
        <v>2356990</v>
      </c>
      <c r="AD56" s="200">
        <f t="shared" si="469"/>
        <v>2149447</v>
      </c>
      <c r="AE56" s="200">
        <f t="shared" si="469"/>
        <v>1970</v>
      </c>
      <c r="AF56" s="200">
        <f t="shared" si="469"/>
        <v>2358960</v>
      </c>
      <c r="AG56" s="204">
        <f>AG44+AG45+AG46+AG47+AG48</f>
        <v>522989</v>
      </c>
      <c r="AH56" s="200">
        <f t="shared" si="469"/>
        <v>1835971</v>
      </c>
      <c r="AI56" s="205">
        <f t="shared" si="469"/>
        <v>0</v>
      </c>
      <c r="AJ56" s="206"/>
      <c r="AK56" s="200"/>
      <c r="AL56" s="200"/>
      <c r="AM56" s="200"/>
      <c r="AN56" s="204"/>
      <c r="AO56" s="200"/>
      <c r="AP56" s="205"/>
      <c r="AQ56" s="206">
        <f>AQ44+AQ45+AQ46+AQ47+AQ48</f>
        <v>360738</v>
      </c>
      <c r="AR56" s="200">
        <f>AR44+AR45+AR46+AR47+AR48</f>
        <v>0</v>
      </c>
      <c r="AS56" s="200">
        <f>AS44+AS45+AS46+AS47+AS48</f>
        <v>10</v>
      </c>
      <c r="AT56" s="4">
        <f t="shared" si="40"/>
        <v>360748</v>
      </c>
      <c r="AU56" s="204">
        <f>AU44+AU45+AU46+AU47+AU48</f>
        <v>343249</v>
      </c>
      <c r="AV56" s="200">
        <f>AV44+AV45+AV46+AV47+AV48</f>
        <v>17499</v>
      </c>
      <c r="AW56" s="205">
        <f>AW44+AW45+AW46+AW47+AW48</f>
        <v>0</v>
      </c>
      <c r="AX56" s="207">
        <f>AX44+AX45+AX46+AX47+AX48</f>
        <v>2677228</v>
      </c>
      <c r="AY56" s="200">
        <f aca="true" t="shared" si="470" ref="AY56:BG56">AY44+AY45+AY46+AY47+AY48</f>
        <v>2611607</v>
      </c>
      <c r="AZ56" s="200">
        <f>AZ44+AZ45+AZ46+AZ47+AZ48</f>
        <v>21485</v>
      </c>
      <c r="BA56" s="200">
        <f>BA44+BA45+BA46+BA47+BA48</f>
        <v>2698713</v>
      </c>
      <c r="BB56" s="200">
        <f>BB44+BB45+BB46+BB47+BB48</f>
        <v>2331449</v>
      </c>
      <c r="BC56" s="200">
        <f>BC44+BC45+BC46+BC47+BC48</f>
        <v>367264</v>
      </c>
      <c r="BD56" s="205">
        <f t="shared" si="470"/>
        <v>0</v>
      </c>
      <c r="BE56" s="206">
        <f t="shared" si="470"/>
        <v>1659366</v>
      </c>
      <c r="BF56" s="200">
        <f t="shared" si="470"/>
        <v>1594293</v>
      </c>
      <c r="BG56" s="200">
        <f t="shared" si="470"/>
        <v>5136</v>
      </c>
      <c r="BH56" s="4">
        <f t="shared" si="44"/>
        <v>1664502</v>
      </c>
      <c r="BI56" s="204">
        <f>BI44+BI45+BI46+BI47+BI48</f>
        <v>1474476</v>
      </c>
      <c r="BJ56" s="200">
        <f aca="true" t="shared" si="471" ref="BJ56:BZ56">BJ44+BJ45+BJ46+BJ47+BJ48</f>
        <v>190026</v>
      </c>
      <c r="BK56" s="205">
        <f t="shared" si="471"/>
        <v>0</v>
      </c>
      <c r="BL56" s="206">
        <f t="shared" si="471"/>
        <v>285645</v>
      </c>
      <c r="BM56" s="200">
        <f t="shared" si="471"/>
        <v>281433</v>
      </c>
      <c r="BN56" s="200">
        <f t="shared" si="471"/>
        <v>10439</v>
      </c>
      <c r="BO56" s="4">
        <f t="shared" si="45"/>
        <v>296084</v>
      </c>
      <c r="BP56" s="204">
        <f>BP44+BP45+BP46+BP47+BP48</f>
        <v>252537</v>
      </c>
      <c r="BQ56" s="200">
        <f t="shared" si="471"/>
        <v>43547</v>
      </c>
      <c r="BR56" s="205">
        <f t="shared" si="471"/>
        <v>0</v>
      </c>
      <c r="BS56" s="206">
        <f t="shared" si="471"/>
        <v>732217</v>
      </c>
      <c r="BT56" s="200">
        <f t="shared" si="471"/>
        <v>735881</v>
      </c>
      <c r="BU56" s="200">
        <f t="shared" si="471"/>
        <v>5910</v>
      </c>
      <c r="BV56" s="4">
        <f t="shared" si="46"/>
        <v>738127</v>
      </c>
      <c r="BW56" s="204">
        <f>BW44+BW45+BW46+BW47+BW48</f>
        <v>604436</v>
      </c>
      <c r="BX56" s="200">
        <f t="shared" si="471"/>
        <v>133691</v>
      </c>
      <c r="BY56" s="205">
        <f t="shared" si="471"/>
        <v>0</v>
      </c>
      <c r="BZ56" s="206">
        <f t="shared" si="471"/>
        <v>3748543</v>
      </c>
      <c r="CA56" s="200">
        <f aca="true" t="shared" si="472" ref="CA56:CI56">CA44+CA45+CA46+CA47+CA48</f>
        <v>3652270</v>
      </c>
      <c r="CB56" s="200">
        <f>CB44+CB45+CB46+CB47+CB48</f>
        <v>1940</v>
      </c>
      <c r="CC56" s="200">
        <f>CC44+CC45+CC46+CC47+CC48</f>
        <v>3750483</v>
      </c>
      <c r="CD56" s="200">
        <f>CD44+CD45+CD46+CD47+CD48</f>
        <v>3262310</v>
      </c>
      <c r="CE56" s="200">
        <f>CE44+CE45+CE46+CE47+CE48</f>
        <v>488173</v>
      </c>
      <c r="CF56" s="201">
        <f t="shared" si="472"/>
        <v>0</v>
      </c>
      <c r="CG56" s="206">
        <f t="shared" si="472"/>
        <v>93915</v>
      </c>
      <c r="CH56" s="200">
        <f t="shared" si="472"/>
        <v>91939</v>
      </c>
      <c r="CI56" s="200">
        <f t="shared" si="472"/>
        <v>41</v>
      </c>
      <c r="CJ56" s="4">
        <f t="shared" si="123"/>
        <v>93956</v>
      </c>
      <c r="CK56" s="204">
        <f>CK44+CK45+CK46+CK47+CK48</f>
        <v>80517</v>
      </c>
      <c r="CL56" s="200">
        <f aca="true" t="shared" si="473" ref="CL56:DO56">CL44+CL45+CL46+CL47+CL48</f>
        <v>13439</v>
      </c>
      <c r="CM56" s="205">
        <f t="shared" si="473"/>
        <v>0</v>
      </c>
      <c r="CN56" s="200">
        <f t="shared" si="473"/>
        <v>205555</v>
      </c>
      <c r="CO56" s="200">
        <f t="shared" si="473"/>
        <v>185670</v>
      </c>
      <c r="CP56" s="200">
        <f t="shared" si="473"/>
        <v>1</v>
      </c>
      <c r="CQ56" s="4">
        <f t="shared" si="51"/>
        <v>205556</v>
      </c>
      <c r="CR56" s="204">
        <f>CR44+CR45+CR46+CR47+CR48</f>
        <v>177761</v>
      </c>
      <c r="CS56" s="200">
        <f t="shared" si="473"/>
        <v>27795</v>
      </c>
      <c r="CT56" s="205">
        <f t="shared" si="473"/>
        <v>0</v>
      </c>
      <c r="CU56" s="200">
        <f t="shared" si="473"/>
        <v>135808</v>
      </c>
      <c r="CV56" s="200">
        <f t="shared" si="473"/>
        <v>133314</v>
      </c>
      <c r="CW56" s="200">
        <f t="shared" si="473"/>
        <v>26</v>
      </c>
      <c r="CX56" s="4">
        <f t="shared" si="52"/>
        <v>135834</v>
      </c>
      <c r="CY56" s="204">
        <f>CY44+CY45+CY46+CY47+CY48</f>
        <v>121994</v>
      </c>
      <c r="CZ56" s="200">
        <f t="shared" si="473"/>
        <v>13840</v>
      </c>
      <c r="DA56" s="205">
        <f t="shared" si="473"/>
        <v>0</v>
      </c>
      <c r="DB56" s="200">
        <f t="shared" si="473"/>
        <v>168012</v>
      </c>
      <c r="DC56" s="200">
        <f t="shared" si="473"/>
        <v>157289</v>
      </c>
      <c r="DD56" s="200">
        <f t="shared" si="473"/>
        <v>34</v>
      </c>
      <c r="DE56" s="4">
        <f t="shared" si="53"/>
        <v>168046</v>
      </c>
      <c r="DF56" s="204">
        <f>DF44+DF45+DF46+DF47+DF48</f>
        <v>143809</v>
      </c>
      <c r="DG56" s="200">
        <f t="shared" si="473"/>
        <v>24237</v>
      </c>
      <c r="DH56" s="205">
        <f t="shared" si="473"/>
        <v>0</v>
      </c>
      <c r="DI56" s="200">
        <f t="shared" si="473"/>
        <v>66707</v>
      </c>
      <c r="DJ56" s="200">
        <f t="shared" si="473"/>
        <v>67420</v>
      </c>
      <c r="DK56" s="200">
        <f t="shared" si="473"/>
        <v>38</v>
      </c>
      <c r="DL56" s="4">
        <f t="shared" si="54"/>
        <v>66745</v>
      </c>
      <c r="DM56" s="204">
        <f>DM44+DM45+DM46+DM47+DM48</f>
        <v>58616</v>
      </c>
      <c r="DN56" s="200">
        <f t="shared" si="473"/>
        <v>8129</v>
      </c>
      <c r="DO56" s="205">
        <f t="shared" si="473"/>
        <v>0</v>
      </c>
      <c r="DP56" s="200">
        <f aca="true" t="shared" si="474" ref="DP56:ET56">DP44+DP45+DP46+DP47+DP48</f>
        <v>194557</v>
      </c>
      <c r="DQ56" s="200">
        <f t="shared" si="474"/>
        <v>192962</v>
      </c>
      <c r="DR56" s="200">
        <f t="shared" si="474"/>
        <v>107</v>
      </c>
      <c r="DS56" s="4">
        <f t="shared" si="55"/>
        <v>194664</v>
      </c>
      <c r="DT56" s="204">
        <f>DT44+DT45+DT46+DT47+DT48</f>
        <v>166788</v>
      </c>
      <c r="DU56" s="200">
        <f t="shared" si="474"/>
        <v>27876</v>
      </c>
      <c r="DV56" s="205">
        <f t="shared" si="474"/>
        <v>0</v>
      </c>
      <c r="DW56" s="200">
        <f t="shared" si="474"/>
        <v>185178</v>
      </c>
      <c r="DX56" s="200">
        <f t="shared" si="474"/>
        <v>174330</v>
      </c>
      <c r="DY56" s="200">
        <f t="shared" si="474"/>
        <v>95</v>
      </c>
      <c r="DZ56" s="4">
        <f t="shared" si="56"/>
        <v>185273</v>
      </c>
      <c r="EA56" s="204">
        <f>EA44+EA45+EA46+EA47+EA48</f>
        <v>163194</v>
      </c>
      <c r="EB56" s="200">
        <f t="shared" si="474"/>
        <v>22079</v>
      </c>
      <c r="EC56" s="205">
        <f t="shared" si="474"/>
        <v>0</v>
      </c>
      <c r="ED56" s="200">
        <f t="shared" si="474"/>
        <v>151384</v>
      </c>
      <c r="EE56" s="200">
        <f t="shared" si="474"/>
        <v>152792</v>
      </c>
      <c r="EF56" s="200">
        <f t="shared" si="474"/>
        <v>14</v>
      </c>
      <c r="EG56" s="4">
        <f t="shared" si="57"/>
        <v>151398</v>
      </c>
      <c r="EH56" s="204">
        <f>EH44+EH45+EH46+EH47+EH48</f>
        <v>135572</v>
      </c>
      <c r="EI56" s="200">
        <f t="shared" si="474"/>
        <v>15826</v>
      </c>
      <c r="EJ56" s="205">
        <f t="shared" si="474"/>
        <v>0</v>
      </c>
      <c r="EK56" s="200">
        <f t="shared" si="474"/>
        <v>143185</v>
      </c>
      <c r="EL56" s="200">
        <f t="shared" si="474"/>
        <v>142627</v>
      </c>
      <c r="EM56" s="200">
        <f t="shared" si="474"/>
        <v>722</v>
      </c>
      <c r="EN56" s="26">
        <f t="shared" si="17"/>
        <v>143907</v>
      </c>
      <c r="EO56" s="204">
        <f>EO44+EO45+EO46+EO47+EO48</f>
        <v>129251</v>
      </c>
      <c r="EP56" s="200">
        <f t="shared" si="474"/>
        <v>14656</v>
      </c>
      <c r="EQ56" s="205">
        <f t="shared" si="474"/>
        <v>0</v>
      </c>
      <c r="ER56" s="200">
        <f t="shared" si="474"/>
        <v>227305</v>
      </c>
      <c r="ES56" s="200">
        <f t="shared" si="474"/>
        <v>227555</v>
      </c>
      <c r="ET56" s="200">
        <f t="shared" si="474"/>
        <v>32</v>
      </c>
      <c r="EU56" s="4">
        <f t="shared" si="58"/>
        <v>227337</v>
      </c>
      <c r="EV56" s="204">
        <f>EV44+EV45+EV46+EV47+EV48</f>
        <v>200309</v>
      </c>
      <c r="EW56" s="200">
        <f aca="true" t="shared" si="475" ref="EW56:FZ56">EW44+EW45+EW46+EW47+EW48</f>
        <v>27028</v>
      </c>
      <c r="EX56" s="205">
        <f t="shared" si="475"/>
        <v>0</v>
      </c>
      <c r="EY56" s="200">
        <f t="shared" si="475"/>
        <v>132964</v>
      </c>
      <c r="EZ56" s="200">
        <f t="shared" si="475"/>
        <v>128303</v>
      </c>
      <c r="FA56" s="200">
        <f t="shared" si="475"/>
        <v>16</v>
      </c>
      <c r="FB56" s="4">
        <f t="shared" si="59"/>
        <v>132980</v>
      </c>
      <c r="FC56" s="204">
        <f>FC44+FC45+FC46+FC47+FC48</f>
        <v>114325</v>
      </c>
      <c r="FD56" s="200">
        <f t="shared" si="475"/>
        <v>18655</v>
      </c>
      <c r="FE56" s="205">
        <f t="shared" si="475"/>
        <v>0</v>
      </c>
      <c r="FF56" s="200">
        <f t="shared" si="475"/>
        <v>219796</v>
      </c>
      <c r="FG56" s="200">
        <f t="shared" si="475"/>
        <v>212472</v>
      </c>
      <c r="FH56" s="200">
        <f t="shared" si="475"/>
        <v>129</v>
      </c>
      <c r="FI56" s="4">
        <f t="shared" si="60"/>
        <v>219925</v>
      </c>
      <c r="FJ56" s="204">
        <f>FJ44+FJ45+FJ46+FJ47+FJ48</f>
        <v>168294</v>
      </c>
      <c r="FK56" s="200">
        <f t="shared" si="475"/>
        <v>51631</v>
      </c>
      <c r="FL56" s="205">
        <f t="shared" si="475"/>
        <v>0</v>
      </c>
      <c r="FM56" s="200">
        <f t="shared" si="475"/>
        <v>101772</v>
      </c>
      <c r="FN56" s="200">
        <f t="shared" si="475"/>
        <v>99420</v>
      </c>
      <c r="FO56" s="200">
        <f t="shared" si="475"/>
        <v>21</v>
      </c>
      <c r="FP56" s="26">
        <f t="shared" si="22"/>
        <v>101793</v>
      </c>
      <c r="FQ56" s="204">
        <f>FQ44+FQ45+FQ46+FQ47+FQ48</f>
        <v>89253</v>
      </c>
      <c r="FR56" s="200">
        <f t="shared" si="475"/>
        <v>12540</v>
      </c>
      <c r="FS56" s="205">
        <f t="shared" si="475"/>
        <v>0</v>
      </c>
      <c r="FT56" s="200">
        <f t="shared" si="475"/>
        <v>205711</v>
      </c>
      <c r="FU56" s="200">
        <f t="shared" si="475"/>
        <v>202407</v>
      </c>
      <c r="FV56" s="200">
        <f t="shared" si="475"/>
        <v>94</v>
      </c>
      <c r="FW56" s="4">
        <f t="shared" si="61"/>
        <v>205805</v>
      </c>
      <c r="FX56" s="204">
        <f>FX44+FX45+FX46+FX47+FX48</f>
        <v>183688</v>
      </c>
      <c r="FY56" s="200">
        <f t="shared" si="475"/>
        <v>22117</v>
      </c>
      <c r="FZ56" s="205">
        <f t="shared" si="475"/>
        <v>0</v>
      </c>
      <c r="GA56" s="200">
        <f aca="true" t="shared" si="476" ref="GA56:HI56">GA44+GA45+GA46+GA47+GA48</f>
        <v>136553</v>
      </c>
      <c r="GB56" s="200">
        <f t="shared" si="476"/>
        <v>137610</v>
      </c>
      <c r="GC56" s="200">
        <f t="shared" si="476"/>
        <v>67</v>
      </c>
      <c r="GD56" s="4">
        <f t="shared" si="62"/>
        <v>136620</v>
      </c>
      <c r="GE56" s="204">
        <f>GE44+GE45+GE46+GE47+GE48</f>
        <v>102008</v>
      </c>
      <c r="GF56" s="200">
        <f t="shared" si="476"/>
        <v>34612</v>
      </c>
      <c r="GG56" s="205">
        <f t="shared" si="476"/>
        <v>0</v>
      </c>
      <c r="GH56" s="200">
        <f t="shared" si="476"/>
        <v>127127</v>
      </c>
      <c r="GI56" s="200">
        <f t="shared" si="476"/>
        <v>131587</v>
      </c>
      <c r="GJ56" s="200">
        <f t="shared" si="476"/>
        <v>17</v>
      </c>
      <c r="GK56" s="4">
        <f t="shared" si="63"/>
        <v>127144</v>
      </c>
      <c r="GL56" s="204">
        <f>GL44+GL45+GL46+GL47+GL48</f>
        <v>113198</v>
      </c>
      <c r="GM56" s="200">
        <f t="shared" si="476"/>
        <v>13946</v>
      </c>
      <c r="GN56" s="205">
        <f t="shared" si="476"/>
        <v>0</v>
      </c>
      <c r="GO56" s="200">
        <f t="shared" si="476"/>
        <v>191032</v>
      </c>
      <c r="GP56" s="200">
        <f t="shared" si="476"/>
        <v>182878</v>
      </c>
      <c r="GQ56" s="200">
        <f t="shared" si="476"/>
        <v>41</v>
      </c>
      <c r="GR56" s="4">
        <f t="shared" si="64"/>
        <v>191073</v>
      </c>
      <c r="GS56" s="204">
        <f>GS44+GS45+GS46+GS47+GS48</f>
        <v>170522</v>
      </c>
      <c r="GT56" s="200">
        <f t="shared" si="476"/>
        <v>20551</v>
      </c>
      <c r="GU56" s="205">
        <f t="shared" si="476"/>
        <v>0</v>
      </c>
      <c r="GV56" s="200">
        <f t="shared" si="476"/>
        <v>100423</v>
      </c>
      <c r="GW56" s="200">
        <f t="shared" si="476"/>
        <v>103123</v>
      </c>
      <c r="GX56" s="200">
        <f t="shared" si="476"/>
        <v>31</v>
      </c>
      <c r="GY56" s="4">
        <f t="shared" si="65"/>
        <v>100454</v>
      </c>
      <c r="GZ56" s="204">
        <f>GZ44+GZ45+GZ46+GZ47+GZ48</f>
        <v>84993</v>
      </c>
      <c r="HA56" s="200">
        <f t="shared" si="476"/>
        <v>15461</v>
      </c>
      <c r="HB56" s="205">
        <f t="shared" si="476"/>
        <v>0</v>
      </c>
      <c r="HC56" s="200">
        <f t="shared" si="476"/>
        <v>146685</v>
      </c>
      <c r="HD56" s="200">
        <f t="shared" si="476"/>
        <v>147788</v>
      </c>
      <c r="HE56" s="200">
        <f t="shared" si="476"/>
        <v>14</v>
      </c>
      <c r="HF56" s="4">
        <f t="shared" si="66"/>
        <v>146699</v>
      </c>
      <c r="HG56" s="204">
        <f>HG44+HG45+HG46+HG47+HG48</f>
        <v>133826</v>
      </c>
      <c r="HH56" s="200">
        <f t="shared" si="476"/>
        <v>12873</v>
      </c>
      <c r="HI56" s="205">
        <f t="shared" si="476"/>
        <v>0</v>
      </c>
      <c r="HJ56" s="200">
        <f>HJ44+HJ45+HJ46+HJ47+HJ48</f>
        <v>121245</v>
      </c>
      <c r="HK56" s="200">
        <f>HK44+HK45+HK46+HK47+HK48</f>
        <v>110129</v>
      </c>
      <c r="HL56" s="200">
        <f>HL44+HL45+HL46+HL47+HL48</f>
        <v>113</v>
      </c>
      <c r="HM56" s="4">
        <f t="shared" si="67"/>
        <v>121358</v>
      </c>
      <c r="HN56" s="204">
        <f>HN44+HN45+HN46+HN47+HN48</f>
        <v>107396</v>
      </c>
      <c r="HO56" s="200">
        <f aca="true" t="shared" si="477" ref="HO56:IR56">HO44+HO45+HO46+HO47+HO48</f>
        <v>13962</v>
      </c>
      <c r="HP56" s="205">
        <f t="shared" si="477"/>
        <v>0</v>
      </c>
      <c r="HQ56" s="200">
        <f t="shared" si="477"/>
        <v>153299</v>
      </c>
      <c r="HR56" s="200">
        <f t="shared" si="477"/>
        <v>151276</v>
      </c>
      <c r="HS56" s="200">
        <f t="shared" si="477"/>
        <v>16</v>
      </c>
      <c r="HT56" s="4">
        <f t="shared" si="68"/>
        <v>153315</v>
      </c>
      <c r="HU56" s="204">
        <f>HU44+HU45+HU46+HU47+HU48</f>
        <v>133658</v>
      </c>
      <c r="HV56" s="200">
        <f t="shared" si="477"/>
        <v>19657</v>
      </c>
      <c r="HW56" s="205">
        <f t="shared" si="477"/>
        <v>0</v>
      </c>
      <c r="HX56" s="200">
        <f t="shared" si="477"/>
        <v>127889</v>
      </c>
      <c r="HY56" s="200">
        <f t="shared" si="477"/>
        <v>119233</v>
      </c>
      <c r="HZ56" s="200">
        <f t="shared" si="477"/>
        <v>6</v>
      </c>
      <c r="IA56" s="4">
        <f t="shared" si="69"/>
        <v>127895</v>
      </c>
      <c r="IB56" s="204">
        <f>IB44+IB45+IB46+IB47+IB48</f>
        <v>114451</v>
      </c>
      <c r="IC56" s="200">
        <f t="shared" si="477"/>
        <v>13444</v>
      </c>
      <c r="ID56" s="205">
        <f t="shared" si="477"/>
        <v>0</v>
      </c>
      <c r="IE56" s="200">
        <f t="shared" si="477"/>
        <v>191246</v>
      </c>
      <c r="IF56" s="200">
        <f t="shared" si="477"/>
        <v>184958</v>
      </c>
      <c r="IG56" s="200">
        <f t="shared" si="477"/>
        <v>177</v>
      </c>
      <c r="IH56" s="4">
        <f t="shared" si="70"/>
        <v>191423</v>
      </c>
      <c r="II56" s="204">
        <f>II44+II45+II46+II47+II48</f>
        <v>176876</v>
      </c>
      <c r="IJ56" s="200">
        <f t="shared" si="477"/>
        <v>14547</v>
      </c>
      <c r="IK56" s="205">
        <f t="shared" si="477"/>
        <v>0</v>
      </c>
      <c r="IL56" s="200">
        <f t="shared" si="477"/>
        <v>221195</v>
      </c>
      <c r="IM56" s="200">
        <f t="shared" si="477"/>
        <v>215188</v>
      </c>
      <c r="IN56" s="200">
        <f t="shared" si="477"/>
        <v>88</v>
      </c>
      <c r="IO56" s="4">
        <f t="shared" si="71"/>
        <v>221283</v>
      </c>
      <c r="IP56" s="204">
        <f>IP44+IP45+IP46+IP47+IP48</f>
        <v>192011</v>
      </c>
      <c r="IQ56" s="200">
        <f t="shared" si="477"/>
        <v>29272</v>
      </c>
      <c r="IR56" s="205">
        <f t="shared" si="477"/>
        <v>0</v>
      </c>
      <c r="IS56" s="208"/>
    </row>
    <row r="57" spans="1:253" s="98" customFormat="1" ht="9.75" customHeight="1">
      <c r="A57" s="75" t="s">
        <v>129</v>
      </c>
      <c r="B57" s="245" t="s">
        <v>11</v>
      </c>
      <c r="C57" s="246"/>
      <c r="D57" s="30">
        <f t="shared" si="72"/>
        <v>1609075</v>
      </c>
      <c r="E57" s="4">
        <f>SUM(P57,W57,AD57,AK57,AR57,BF57,BM57,BT57,CH57,CO57,CV57,DC57,DJ57,DQ57,DX57,EE57)+SUM(EL57,ES57,EZ57,FG57,FN57,FU57,GB57,GI57,GP57,GW57,HD57,HK57,HR57,HY57,IF57,IM57)</f>
        <v>1119987</v>
      </c>
      <c r="F57" s="18">
        <f t="shared" si="34"/>
        <v>0</v>
      </c>
      <c r="G57" s="18">
        <f t="shared" si="35"/>
        <v>1609075</v>
      </c>
      <c r="H57" s="4">
        <f aca="true" t="shared" si="478" ref="H57:L58">SUM(Q57,X57,AE57,AL57,AS57,BG57,BN57,BU57,CI57,CP57,CW57,DD57,DK57,DR57,DY57,EF57)+SUM(EM57,ET57,FA57,FH57,FO57,FV57,GC57,GJ57,GQ57,GX57,HE57,HL57,HS57,HZ57,IG57,IN57)</f>
        <v>6446</v>
      </c>
      <c r="I57" s="4">
        <f t="shared" si="478"/>
        <v>1615521</v>
      </c>
      <c r="J57" s="4">
        <f t="shared" si="478"/>
        <v>125901</v>
      </c>
      <c r="K57" s="4">
        <f t="shared" si="478"/>
        <v>1489620</v>
      </c>
      <c r="L57" s="8">
        <f t="shared" si="478"/>
        <v>0</v>
      </c>
      <c r="M57" s="164">
        <v>1571274</v>
      </c>
      <c r="N57" s="4"/>
      <c r="O57" s="171">
        <f>721274+850000</f>
        <v>1571274</v>
      </c>
      <c r="P57" s="4">
        <v>1007972</v>
      </c>
      <c r="Q57" s="4">
        <v>6446</v>
      </c>
      <c r="R57" s="18">
        <f t="shared" si="38"/>
        <v>1577720</v>
      </c>
      <c r="S57" s="47">
        <f>R57-T57-U57</f>
        <v>88100</v>
      </c>
      <c r="T57" s="4">
        <f>639620+850000</f>
        <v>1489620</v>
      </c>
      <c r="U57" s="20"/>
      <c r="V57" s="7">
        <v>30130</v>
      </c>
      <c r="W57" s="4">
        <v>100167</v>
      </c>
      <c r="X57" s="4"/>
      <c r="Y57" s="18">
        <f t="shared" si="39"/>
        <v>30130</v>
      </c>
      <c r="Z57" s="47">
        <f t="shared" si="115"/>
        <v>30130</v>
      </c>
      <c r="AA57" s="4"/>
      <c r="AB57" s="20"/>
      <c r="AC57" s="7">
        <v>7671</v>
      </c>
      <c r="AD57" s="4">
        <f>987+5519</f>
        <v>6506</v>
      </c>
      <c r="AE57" s="4"/>
      <c r="AF57" s="4">
        <f>+AC57</f>
        <v>7671</v>
      </c>
      <c r="AG57" s="47">
        <f>AF57-AH57-AI57</f>
        <v>7671</v>
      </c>
      <c r="AH57" s="4"/>
      <c r="AI57" s="20"/>
      <c r="AJ57" s="7"/>
      <c r="AK57" s="4"/>
      <c r="AL57" s="4"/>
      <c r="AM57" s="4"/>
      <c r="AN57" s="47"/>
      <c r="AO57" s="4"/>
      <c r="AP57" s="20"/>
      <c r="AQ57" s="7"/>
      <c r="AR57" s="4"/>
      <c r="AS57" s="4"/>
      <c r="AT57" s="18">
        <f t="shared" si="40"/>
        <v>0</v>
      </c>
      <c r="AU57" s="47">
        <f>AT57-AV57-AW57</f>
        <v>0</v>
      </c>
      <c r="AV57" s="4"/>
      <c r="AW57" s="20"/>
      <c r="AX57" s="30">
        <f aca="true" t="shared" si="479" ref="AX57:BA58">SUM(BL57,BS57,BE57)</f>
        <v>0</v>
      </c>
      <c r="AY57" s="4">
        <f t="shared" si="479"/>
        <v>4239</v>
      </c>
      <c r="AZ57" s="4">
        <f t="shared" si="479"/>
        <v>0</v>
      </c>
      <c r="BA57" s="4">
        <f t="shared" si="479"/>
        <v>0</v>
      </c>
      <c r="BB57" s="4">
        <f aca="true" t="shared" si="480" ref="BB57:BD58">SUM(BP57,BW57,BI57)</f>
        <v>0</v>
      </c>
      <c r="BC57" s="4">
        <f t="shared" si="480"/>
        <v>0</v>
      </c>
      <c r="BD57" s="20">
        <f t="shared" si="480"/>
        <v>0</v>
      </c>
      <c r="BE57" s="7"/>
      <c r="BF57" s="4">
        <v>1345</v>
      </c>
      <c r="BG57" s="4"/>
      <c r="BH57" s="18">
        <f t="shared" si="44"/>
        <v>0</v>
      </c>
      <c r="BI57" s="47">
        <f>BH57-BJ57-BK57</f>
        <v>0</v>
      </c>
      <c r="BJ57" s="4"/>
      <c r="BK57" s="20"/>
      <c r="BL57" s="7"/>
      <c r="BM57" s="4">
        <v>1243</v>
      </c>
      <c r="BN57" s="4"/>
      <c r="BO57" s="18">
        <f t="shared" si="45"/>
        <v>0</v>
      </c>
      <c r="BP57" s="47">
        <f>BO57-BQ57-BR57</f>
        <v>0</v>
      </c>
      <c r="BQ57" s="4"/>
      <c r="BR57" s="20"/>
      <c r="BS57" s="7"/>
      <c r="BT57" s="4">
        <v>1651</v>
      </c>
      <c r="BU57" s="4"/>
      <c r="BV57" s="18">
        <f t="shared" si="46"/>
        <v>0</v>
      </c>
      <c r="BW57" s="47">
        <f>BV57-BX57-BY57</f>
        <v>0</v>
      </c>
      <c r="BX57" s="4"/>
      <c r="BY57" s="20"/>
      <c r="BZ57" s="30">
        <f aca="true" t="shared" si="481" ref="BZ57:CC58">SUM(CG57,CN57,CU57,DB57,DI57,DP57,DW57,ED57,EK57,ER57,EY57,FF57,FM57,FT57,GA57,GH57,GO57,GV57,HC57,HJ57,HQ57,HX57,IE57,IL57)</f>
        <v>0</v>
      </c>
      <c r="CA57" s="4">
        <f t="shared" si="481"/>
        <v>1103</v>
      </c>
      <c r="CB57" s="4">
        <f t="shared" si="481"/>
        <v>0</v>
      </c>
      <c r="CC57" s="4">
        <f t="shared" si="481"/>
        <v>0</v>
      </c>
      <c r="CD57" s="4">
        <f aca="true" t="shared" si="482" ref="CD57:CF58">SUM(CK57,CR57,CY57,DF57,DM57,DT57,EA57,EH57,EO57,EV57,FC57,FJ57,FQ57,FX57,GE57,GL57,GS57,GZ57,HG57,HN57,HU57,IB57,II57,IP57)</f>
        <v>0</v>
      </c>
      <c r="CE57" s="4">
        <f t="shared" si="482"/>
        <v>0</v>
      </c>
      <c r="CF57" s="20">
        <f t="shared" si="482"/>
        <v>0</v>
      </c>
      <c r="CG57" s="7"/>
      <c r="CH57" s="4"/>
      <c r="CI57" s="4"/>
      <c r="CJ57" s="4">
        <f t="shared" si="123"/>
        <v>0</v>
      </c>
      <c r="CK57" s="47">
        <f>CJ57-CL57-CM57</f>
        <v>0</v>
      </c>
      <c r="CL57" s="4"/>
      <c r="CM57" s="20"/>
      <c r="CN57" s="4"/>
      <c r="CO57" s="4"/>
      <c r="CP57" s="4"/>
      <c r="CQ57" s="18">
        <f t="shared" si="51"/>
        <v>0</v>
      </c>
      <c r="CR57" s="47">
        <f>CQ57-CS57-CT57</f>
        <v>0</v>
      </c>
      <c r="CS57" s="4"/>
      <c r="CT57" s="20"/>
      <c r="CU57" s="4"/>
      <c r="CV57" s="4"/>
      <c r="CW57" s="4"/>
      <c r="CX57" s="18">
        <f t="shared" si="52"/>
        <v>0</v>
      </c>
      <c r="CY57" s="47">
        <f>CX57-CZ57-DA57</f>
        <v>0</v>
      </c>
      <c r="CZ57" s="4"/>
      <c r="DA57" s="20"/>
      <c r="DB57" s="4"/>
      <c r="DC57" s="4"/>
      <c r="DD57" s="4"/>
      <c r="DE57" s="18">
        <f t="shared" si="53"/>
        <v>0</v>
      </c>
      <c r="DF57" s="47">
        <f>DE57-DG57-DH57</f>
        <v>0</v>
      </c>
      <c r="DG57" s="4"/>
      <c r="DH57" s="20"/>
      <c r="DI57" s="4"/>
      <c r="DJ57" s="4"/>
      <c r="DK57" s="4"/>
      <c r="DL57" s="18">
        <f t="shared" si="54"/>
        <v>0</v>
      </c>
      <c r="DM57" s="47">
        <f>DL57-DN57-DO57</f>
        <v>0</v>
      </c>
      <c r="DN57" s="4"/>
      <c r="DO57" s="20"/>
      <c r="DP57" s="4"/>
      <c r="DQ57" s="4"/>
      <c r="DR57" s="4"/>
      <c r="DS57" s="18">
        <f t="shared" si="55"/>
        <v>0</v>
      </c>
      <c r="DT57" s="47">
        <f>DS57-DU57-DV57</f>
        <v>0</v>
      </c>
      <c r="DU57" s="4"/>
      <c r="DV57" s="20"/>
      <c r="DW57" s="4"/>
      <c r="DX57" s="4"/>
      <c r="DY57" s="4"/>
      <c r="DZ57" s="18">
        <f t="shared" si="56"/>
        <v>0</v>
      </c>
      <c r="EA57" s="47">
        <f>DZ57-EB57-EC57</f>
        <v>0</v>
      </c>
      <c r="EB57" s="4"/>
      <c r="EC57" s="20"/>
      <c r="ED57" s="4"/>
      <c r="EE57" s="4"/>
      <c r="EF57" s="4"/>
      <c r="EG57" s="18">
        <f t="shared" si="57"/>
        <v>0</v>
      </c>
      <c r="EH57" s="47">
        <f>EG57-EI57-EJ57</f>
        <v>0</v>
      </c>
      <c r="EI57" s="4"/>
      <c r="EJ57" s="20"/>
      <c r="EK57" s="4"/>
      <c r="EL57" s="4"/>
      <c r="EM57" s="4"/>
      <c r="EN57" s="26">
        <f t="shared" si="17"/>
        <v>0</v>
      </c>
      <c r="EO57" s="47">
        <f>EN57-EP57-EQ57</f>
        <v>0</v>
      </c>
      <c r="EP57" s="4"/>
      <c r="EQ57" s="20"/>
      <c r="ER57" s="4"/>
      <c r="ES57" s="4"/>
      <c r="ET57" s="4"/>
      <c r="EU57" s="18">
        <f t="shared" si="58"/>
        <v>0</v>
      </c>
      <c r="EV57" s="47">
        <f>EU57-EW57-EX57</f>
        <v>0</v>
      </c>
      <c r="EW57" s="4"/>
      <c r="EX57" s="20"/>
      <c r="EY57" s="4"/>
      <c r="EZ57" s="4"/>
      <c r="FA57" s="4"/>
      <c r="FB57" s="18">
        <f t="shared" si="59"/>
        <v>0</v>
      </c>
      <c r="FC57" s="47">
        <f>FB57-FD57-FE57</f>
        <v>0</v>
      </c>
      <c r="FD57" s="4"/>
      <c r="FE57" s="20"/>
      <c r="FF57" s="4"/>
      <c r="FG57" s="4"/>
      <c r="FH57" s="4"/>
      <c r="FI57" s="18">
        <f t="shared" si="60"/>
        <v>0</v>
      </c>
      <c r="FJ57" s="47">
        <f>FI57-FK57-FL57</f>
        <v>0</v>
      </c>
      <c r="FK57" s="4"/>
      <c r="FL57" s="20"/>
      <c r="FM57" s="4"/>
      <c r="FN57" s="4"/>
      <c r="FO57" s="4"/>
      <c r="FP57" s="26">
        <f t="shared" si="22"/>
        <v>0</v>
      </c>
      <c r="FQ57" s="47">
        <f>FP57-FR57-FS57</f>
        <v>0</v>
      </c>
      <c r="FR57" s="4"/>
      <c r="FS57" s="20"/>
      <c r="FT57" s="4"/>
      <c r="FU57" s="4">
        <v>1103</v>
      </c>
      <c r="FV57" s="4"/>
      <c r="FW57" s="18">
        <f t="shared" si="61"/>
        <v>0</v>
      </c>
      <c r="FX57" s="47">
        <f>FW57-FY57-FZ57</f>
        <v>0</v>
      </c>
      <c r="FY57" s="4"/>
      <c r="FZ57" s="20"/>
      <c r="GA57" s="4"/>
      <c r="GB57" s="4"/>
      <c r="GC57" s="4"/>
      <c r="GD57" s="18">
        <f t="shared" si="62"/>
        <v>0</v>
      </c>
      <c r="GE57" s="47">
        <f>GD57-GF57-GG57</f>
        <v>0</v>
      </c>
      <c r="GF57" s="4"/>
      <c r="GG57" s="20"/>
      <c r="GH57" s="4"/>
      <c r="GI57" s="4"/>
      <c r="GJ57" s="4"/>
      <c r="GK57" s="18">
        <f t="shared" si="63"/>
        <v>0</v>
      </c>
      <c r="GL57" s="47">
        <f>GK57-GM57-GN57</f>
        <v>0</v>
      </c>
      <c r="GM57" s="4"/>
      <c r="GN57" s="20"/>
      <c r="GO57" s="4"/>
      <c r="GP57" s="4"/>
      <c r="GQ57" s="4"/>
      <c r="GR57" s="18">
        <f t="shared" si="64"/>
        <v>0</v>
      </c>
      <c r="GS57" s="47">
        <f>GR57-GT57-GU57</f>
        <v>0</v>
      </c>
      <c r="GT57" s="4"/>
      <c r="GU57" s="20"/>
      <c r="GV57" s="4"/>
      <c r="GW57" s="4"/>
      <c r="GX57" s="4"/>
      <c r="GY57" s="18">
        <f t="shared" si="65"/>
        <v>0</v>
      </c>
      <c r="GZ57" s="47">
        <f>GY57-HA57-HB57</f>
        <v>0</v>
      </c>
      <c r="HA57" s="4"/>
      <c r="HB57" s="20"/>
      <c r="HC57" s="4"/>
      <c r="HD57" s="4"/>
      <c r="HE57" s="4"/>
      <c r="HF57" s="18">
        <f t="shared" si="66"/>
        <v>0</v>
      </c>
      <c r="HG57" s="47">
        <f>HF57-HH57-HI57</f>
        <v>0</v>
      </c>
      <c r="HH57" s="4"/>
      <c r="HI57" s="20"/>
      <c r="HJ57" s="4"/>
      <c r="HK57" s="4"/>
      <c r="HL57" s="4"/>
      <c r="HM57" s="18">
        <f t="shared" si="67"/>
        <v>0</v>
      </c>
      <c r="HN57" s="47">
        <f>HM57-HO57-HP57</f>
        <v>0</v>
      </c>
      <c r="HO57" s="4"/>
      <c r="HP57" s="20"/>
      <c r="HQ57" s="4"/>
      <c r="HR57" s="4"/>
      <c r="HS57" s="4"/>
      <c r="HT57" s="18">
        <f t="shared" si="68"/>
        <v>0</v>
      </c>
      <c r="HU57" s="47">
        <f>HT57-HV57-HW57</f>
        <v>0</v>
      </c>
      <c r="HV57" s="4"/>
      <c r="HW57" s="20"/>
      <c r="HX57" s="4"/>
      <c r="HY57" s="4"/>
      <c r="HZ57" s="4"/>
      <c r="IA57" s="18">
        <f t="shared" si="69"/>
        <v>0</v>
      </c>
      <c r="IB57" s="47">
        <f>IA57-IC57-ID57</f>
        <v>0</v>
      </c>
      <c r="IC57" s="4"/>
      <c r="ID57" s="20"/>
      <c r="IE57" s="4"/>
      <c r="IF57" s="4"/>
      <c r="IG57" s="4"/>
      <c r="IH57" s="18">
        <f t="shared" si="70"/>
        <v>0</v>
      </c>
      <c r="II57" s="47">
        <f>IH57-IJ57-IK57</f>
        <v>0</v>
      </c>
      <c r="IJ57" s="4"/>
      <c r="IK57" s="20"/>
      <c r="IL57" s="4"/>
      <c r="IM57" s="4"/>
      <c r="IN57" s="4"/>
      <c r="IO57" s="18">
        <f t="shared" si="71"/>
        <v>0</v>
      </c>
      <c r="IP57" s="47">
        <f>IO57-IQ57-IR57</f>
        <v>0</v>
      </c>
      <c r="IQ57" s="4"/>
      <c r="IR57" s="20"/>
      <c r="IS57" s="38"/>
    </row>
    <row r="58" spans="1:253" s="98" customFormat="1" ht="9.75" customHeight="1">
      <c r="A58" s="75" t="s">
        <v>130</v>
      </c>
      <c r="B58" s="245" t="s">
        <v>12</v>
      </c>
      <c r="C58" s="246"/>
      <c r="D58" s="30">
        <f t="shared" si="72"/>
        <v>2541000</v>
      </c>
      <c r="E58" s="4">
        <f>SUM(P58,W58,AD58,AK58,AR58,BF58,BM58,BT58,CH58,CO58,CV58,DC58,DJ58,DQ58,DX58,EE58)+SUM(EL58,ES58,EZ58,FG58,FN58,FU58,GB58,GI58,GP58,GW58,HD58,HK58,HR58,HY58,IF58,IM58)</f>
        <v>1426259</v>
      </c>
      <c r="F58" s="18">
        <f t="shared" si="34"/>
        <v>0</v>
      </c>
      <c r="G58" s="18">
        <f t="shared" si="35"/>
        <v>2541000</v>
      </c>
      <c r="H58" s="4">
        <f t="shared" si="478"/>
        <v>800</v>
      </c>
      <c r="I58" s="4">
        <f t="shared" si="478"/>
        <v>2541800</v>
      </c>
      <c r="J58" s="4">
        <f t="shared" si="478"/>
        <v>282800</v>
      </c>
      <c r="K58" s="4">
        <f t="shared" si="478"/>
        <v>2259000</v>
      </c>
      <c r="L58" s="8">
        <f t="shared" si="478"/>
        <v>0</v>
      </c>
      <c r="M58" s="164">
        <v>2541000</v>
      </c>
      <c r="N58" s="4"/>
      <c r="O58" s="171">
        <v>2541000</v>
      </c>
      <c r="P58" s="4">
        <v>1422409</v>
      </c>
      <c r="Q58" s="4"/>
      <c r="R58" s="18">
        <f t="shared" si="38"/>
        <v>2541000</v>
      </c>
      <c r="S58" s="47">
        <f>R58-T58-U58</f>
        <v>282000</v>
      </c>
      <c r="T58" s="4">
        <v>2259000</v>
      </c>
      <c r="U58" s="20"/>
      <c r="V58" s="7"/>
      <c r="W58" s="4"/>
      <c r="X58" s="4">
        <v>800</v>
      </c>
      <c r="Y58" s="18">
        <f t="shared" si="39"/>
        <v>800</v>
      </c>
      <c r="Z58" s="47">
        <f t="shared" si="115"/>
        <v>800</v>
      </c>
      <c r="AA58" s="4"/>
      <c r="AB58" s="20"/>
      <c r="AC58" s="7"/>
      <c r="AD58" s="4">
        <v>3850</v>
      </c>
      <c r="AE58" s="4"/>
      <c r="AF58" s="4">
        <v>0</v>
      </c>
      <c r="AG58" s="47">
        <f>AF58-AH58-AI58</f>
        <v>0</v>
      </c>
      <c r="AH58" s="4"/>
      <c r="AI58" s="20"/>
      <c r="AJ58" s="7"/>
      <c r="AK58" s="4"/>
      <c r="AL58" s="4"/>
      <c r="AM58" s="4"/>
      <c r="AN58" s="47"/>
      <c r="AO58" s="4"/>
      <c r="AP58" s="20"/>
      <c r="AQ58" s="7"/>
      <c r="AR58" s="4"/>
      <c r="AS58" s="4"/>
      <c r="AT58" s="18">
        <f t="shared" si="40"/>
        <v>0</v>
      </c>
      <c r="AU58" s="47">
        <f>AT58-AV58-AW58</f>
        <v>0</v>
      </c>
      <c r="AV58" s="4"/>
      <c r="AW58" s="20"/>
      <c r="AX58" s="30">
        <f t="shared" si="479"/>
        <v>0</v>
      </c>
      <c r="AY58" s="4">
        <f t="shared" si="479"/>
        <v>0</v>
      </c>
      <c r="AZ58" s="4">
        <f t="shared" si="479"/>
        <v>0</v>
      </c>
      <c r="BA58" s="4">
        <f t="shared" si="479"/>
        <v>0</v>
      </c>
      <c r="BB58" s="4">
        <f t="shared" si="480"/>
        <v>0</v>
      </c>
      <c r="BC58" s="4">
        <f t="shared" si="480"/>
        <v>0</v>
      </c>
      <c r="BD58" s="20">
        <f t="shared" si="480"/>
        <v>0</v>
      </c>
      <c r="BE58" s="7"/>
      <c r="BF58" s="4"/>
      <c r="BG58" s="4"/>
      <c r="BH58" s="18">
        <f t="shared" si="44"/>
        <v>0</v>
      </c>
      <c r="BI58" s="47">
        <f>BH58-BJ58-BK58</f>
        <v>0</v>
      </c>
      <c r="BJ58" s="4"/>
      <c r="BK58" s="20"/>
      <c r="BL58" s="7"/>
      <c r="BM58" s="4"/>
      <c r="BN58" s="4"/>
      <c r="BO58" s="18">
        <f t="shared" si="45"/>
        <v>0</v>
      </c>
      <c r="BP58" s="47">
        <f>BO58-BQ58-BR58</f>
        <v>0</v>
      </c>
      <c r="BQ58" s="4"/>
      <c r="BR58" s="20"/>
      <c r="BS58" s="7"/>
      <c r="BT58" s="4"/>
      <c r="BU58" s="4"/>
      <c r="BV58" s="18">
        <f t="shared" si="46"/>
        <v>0</v>
      </c>
      <c r="BW58" s="47">
        <f>BV58-BX58-BY58</f>
        <v>0</v>
      </c>
      <c r="BX58" s="4"/>
      <c r="BY58" s="20"/>
      <c r="BZ58" s="30">
        <f t="shared" si="481"/>
        <v>0</v>
      </c>
      <c r="CA58" s="4">
        <f t="shared" si="481"/>
        <v>0</v>
      </c>
      <c r="CB58" s="4">
        <f t="shared" si="481"/>
        <v>0</v>
      </c>
      <c r="CC58" s="4">
        <f t="shared" si="481"/>
        <v>0</v>
      </c>
      <c r="CD58" s="4">
        <f t="shared" si="482"/>
        <v>0</v>
      </c>
      <c r="CE58" s="4">
        <f t="shared" si="482"/>
        <v>0</v>
      </c>
      <c r="CF58" s="20">
        <f t="shared" si="482"/>
        <v>0</v>
      </c>
      <c r="CG58" s="7"/>
      <c r="CH58" s="4"/>
      <c r="CI58" s="4"/>
      <c r="CJ58" s="4">
        <f t="shared" si="123"/>
        <v>0</v>
      </c>
      <c r="CK58" s="47">
        <f>CJ58-CL58-CM58</f>
        <v>0</v>
      </c>
      <c r="CL58" s="4"/>
      <c r="CM58" s="20"/>
      <c r="CN58" s="4"/>
      <c r="CO58" s="4"/>
      <c r="CP58" s="4"/>
      <c r="CQ58" s="18">
        <f t="shared" si="51"/>
        <v>0</v>
      </c>
      <c r="CR58" s="47">
        <f>CQ58-CS58-CT58</f>
        <v>0</v>
      </c>
      <c r="CS58" s="4"/>
      <c r="CT58" s="20"/>
      <c r="CU58" s="4"/>
      <c r="CV58" s="4"/>
      <c r="CW58" s="4"/>
      <c r="CX58" s="18">
        <f t="shared" si="52"/>
        <v>0</v>
      </c>
      <c r="CY58" s="47">
        <f>CX58-CZ58-DA58</f>
        <v>0</v>
      </c>
      <c r="CZ58" s="4"/>
      <c r="DA58" s="20"/>
      <c r="DB58" s="4"/>
      <c r="DC58" s="4"/>
      <c r="DD58" s="4"/>
      <c r="DE58" s="18">
        <f t="shared" si="53"/>
        <v>0</v>
      </c>
      <c r="DF58" s="47">
        <f>DE58-DG58-DH58</f>
        <v>0</v>
      </c>
      <c r="DG58" s="4"/>
      <c r="DH58" s="20"/>
      <c r="DI58" s="4"/>
      <c r="DJ58" s="4"/>
      <c r="DK58" s="4"/>
      <c r="DL58" s="18">
        <f t="shared" si="54"/>
        <v>0</v>
      </c>
      <c r="DM58" s="47">
        <f>DL58-DN58-DO58</f>
        <v>0</v>
      </c>
      <c r="DN58" s="4"/>
      <c r="DO58" s="20"/>
      <c r="DP58" s="4"/>
      <c r="DQ58" s="4"/>
      <c r="DR58" s="4"/>
      <c r="DS58" s="18">
        <f t="shared" si="55"/>
        <v>0</v>
      </c>
      <c r="DT58" s="47">
        <f>DS58-DU58-DV58</f>
        <v>0</v>
      </c>
      <c r="DU58" s="4"/>
      <c r="DV58" s="20"/>
      <c r="DW58" s="4"/>
      <c r="DX58" s="4"/>
      <c r="DY58" s="4"/>
      <c r="DZ58" s="18">
        <f t="shared" si="56"/>
        <v>0</v>
      </c>
      <c r="EA58" s="47">
        <f>DZ58-EB58-EC58</f>
        <v>0</v>
      </c>
      <c r="EB58" s="4"/>
      <c r="EC58" s="20"/>
      <c r="ED58" s="4"/>
      <c r="EE58" s="4"/>
      <c r="EF58" s="4"/>
      <c r="EG58" s="18">
        <f t="shared" si="57"/>
        <v>0</v>
      </c>
      <c r="EH58" s="47">
        <f>EG58-EI58-EJ58</f>
        <v>0</v>
      </c>
      <c r="EI58" s="4"/>
      <c r="EJ58" s="20"/>
      <c r="EK58" s="4"/>
      <c r="EL58" s="4"/>
      <c r="EM58" s="4"/>
      <c r="EN58" s="26">
        <f t="shared" si="17"/>
        <v>0</v>
      </c>
      <c r="EO58" s="47">
        <f>EN58-EP58-EQ58</f>
        <v>0</v>
      </c>
      <c r="EP58" s="4"/>
      <c r="EQ58" s="20"/>
      <c r="ER58" s="4"/>
      <c r="ES58" s="4"/>
      <c r="ET58" s="4"/>
      <c r="EU58" s="18">
        <f t="shared" si="58"/>
        <v>0</v>
      </c>
      <c r="EV58" s="47">
        <f>EU58-EW58-EX58</f>
        <v>0</v>
      </c>
      <c r="EW58" s="4"/>
      <c r="EX58" s="20"/>
      <c r="EY58" s="4"/>
      <c r="EZ58" s="4"/>
      <c r="FA58" s="4"/>
      <c r="FB58" s="18">
        <f t="shared" si="59"/>
        <v>0</v>
      </c>
      <c r="FC58" s="47">
        <f>FB58-FD58-FE58</f>
        <v>0</v>
      </c>
      <c r="FD58" s="4"/>
      <c r="FE58" s="20"/>
      <c r="FF58" s="4"/>
      <c r="FG58" s="4"/>
      <c r="FH58" s="4"/>
      <c r="FI58" s="18">
        <f t="shared" si="60"/>
        <v>0</v>
      </c>
      <c r="FJ58" s="47">
        <f>FI58-FK58-FL58</f>
        <v>0</v>
      </c>
      <c r="FK58" s="4"/>
      <c r="FL58" s="20"/>
      <c r="FM58" s="4"/>
      <c r="FN58" s="4"/>
      <c r="FO58" s="4"/>
      <c r="FP58" s="26">
        <f t="shared" si="22"/>
        <v>0</v>
      </c>
      <c r="FQ58" s="47">
        <f>FP58-FR58-FS58</f>
        <v>0</v>
      </c>
      <c r="FR58" s="4"/>
      <c r="FS58" s="20"/>
      <c r="FT58" s="4"/>
      <c r="FU58" s="4"/>
      <c r="FV58" s="4"/>
      <c r="FW58" s="18">
        <f t="shared" si="61"/>
        <v>0</v>
      </c>
      <c r="FX58" s="47">
        <f>FW58-FY58-FZ58</f>
        <v>0</v>
      </c>
      <c r="FY58" s="4"/>
      <c r="FZ58" s="20"/>
      <c r="GA58" s="4"/>
      <c r="GB58" s="4"/>
      <c r="GC58" s="4"/>
      <c r="GD58" s="18">
        <f t="shared" si="62"/>
        <v>0</v>
      </c>
      <c r="GE58" s="47">
        <f>GD58-GF58-GG58</f>
        <v>0</v>
      </c>
      <c r="GF58" s="4"/>
      <c r="GG58" s="20"/>
      <c r="GH58" s="4"/>
      <c r="GI58" s="4"/>
      <c r="GJ58" s="4"/>
      <c r="GK58" s="18">
        <f t="shared" si="63"/>
        <v>0</v>
      </c>
      <c r="GL58" s="47">
        <f>GK58-GM58-GN58</f>
        <v>0</v>
      </c>
      <c r="GM58" s="4"/>
      <c r="GN58" s="20"/>
      <c r="GO58" s="4"/>
      <c r="GP58" s="4"/>
      <c r="GQ58" s="4"/>
      <c r="GR58" s="18">
        <f t="shared" si="64"/>
        <v>0</v>
      </c>
      <c r="GS58" s="47">
        <f>GR58-GT58-GU58</f>
        <v>0</v>
      </c>
      <c r="GT58" s="4"/>
      <c r="GU58" s="20"/>
      <c r="GV58" s="4"/>
      <c r="GW58" s="4"/>
      <c r="GX58" s="4"/>
      <c r="GY58" s="18">
        <f t="shared" si="65"/>
        <v>0</v>
      </c>
      <c r="GZ58" s="47">
        <f>GY58-HA58-HB58</f>
        <v>0</v>
      </c>
      <c r="HA58" s="4"/>
      <c r="HB58" s="20"/>
      <c r="HC58" s="4"/>
      <c r="HD58" s="4"/>
      <c r="HE58" s="4"/>
      <c r="HF58" s="18">
        <f t="shared" si="66"/>
        <v>0</v>
      </c>
      <c r="HG58" s="47">
        <f>HF58-HH58-HI58</f>
        <v>0</v>
      </c>
      <c r="HH58" s="4"/>
      <c r="HI58" s="20"/>
      <c r="HJ58" s="4"/>
      <c r="HK58" s="4"/>
      <c r="HL58" s="4"/>
      <c r="HM58" s="18">
        <f t="shared" si="67"/>
        <v>0</v>
      </c>
      <c r="HN58" s="47">
        <f>HM58-HO58-HP58</f>
        <v>0</v>
      </c>
      <c r="HO58" s="4"/>
      <c r="HP58" s="20"/>
      <c r="HQ58" s="4"/>
      <c r="HR58" s="4"/>
      <c r="HS58" s="4"/>
      <c r="HT58" s="18">
        <f t="shared" si="68"/>
        <v>0</v>
      </c>
      <c r="HU58" s="47">
        <f>HT58-HV58-HW58</f>
        <v>0</v>
      </c>
      <c r="HV58" s="4"/>
      <c r="HW58" s="20"/>
      <c r="HX58" s="4"/>
      <c r="HY58" s="4"/>
      <c r="HZ58" s="4"/>
      <c r="IA58" s="18">
        <f t="shared" si="69"/>
        <v>0</v>
      </c>
      <c r="IB58" s="47">
        <f>IA58-IC58-ID58</f>
        <v>0</v>
      </c>
      <c r="IC58" s="4"/>
      <c r="ID58" s="20"/>
      <c r="IE58" s="4"/>
      <c r="IF58" s="4"/>
      <c r="IG58" s="4"/>
      <c r="IH58" s="18">
        <f t="shared" si="70"/>
        <v>0</v>
      </c>
      <c r="II58" s="47">
        <f>IH58-IJ58-IK58</f>
        <v>0</v>
      </c>
      <c r="IJ58" s="4"/>
      <c r="IK58" s="20"/>
      <c r="IL58" s="4"/>
      <c r="IM58" s="4"/>
      <c r="IN58" s="4"/>
      <c r="IO58" s="18">
        <f t="shared" si="71"/>
        <v>0</v>
      </c>
      <c r="IP58" s="47">
        <f>IO58-IQ58-IR58</f>
        <v>0</v>
      </c>
      <c r="IQ58" s="4"/>
      <c r="IR58" s="20"/>
      <c r="IS58" s="38"/>
    </row>
    <row r="59" spans="1:253" s="96" customFormat="1" ht="16.5" customHeight="1">
      <c r="A59" s="73" t="s">
        <v>131</v>
      </c>
      <c r="B59" s="16" t="s">
        <v>13</v>
      </c>
      <c r="C59" s="67"/>
      <c r="D59" s="30">
        <f t="shared" si="72"/>
        <v>329000</v>
      </c>
      <c r="E59" s="18">
        <f aca="true" t="shared" si="483" ref="E59:U59">SUM(E60:E63)</f>
        <v>341088</v>
      </c>
      <c r="F59" s="18">
        <f t="shared" si="34"/>
        <v>0</v>
      </c>
      <c r="G59" s="18">
        <f t="shared" si="35"/>
        <v>329000</v>
      </c>
      <c r="H59" s="18">
        <f t="shared" si="483"/>
        <v>28000</v>
      </c>
      <c r="I59" s="18">
        <f t="shared" si="483"/>
        <v>357000</v>
      </c>
      <c r="J59" s="18">
        <f t="shared" si="483"/>
        <v>9000</v>
      </c>
      <c r="K59" s="18">
        <f t="shared" si="483"/>
        <v>348000</v>
      </c>
      <c r="L59" s="19">
        <f t="shared" si="483"/>
        <v>0</v>
      </c>
      <c r="M59" s="162">
        <f>SUM(M60:M63)</f>
        <v>329000</v>
      </c>
      <c r="N59" s="18"/>
      <c r="O59" s="169">
        <f t="shared" si="483"/>
        <v>329000</v>
      </c>
      <c r="P59" s="18">
        <f t="shared" si="483"/>
        <v>341088</v>
      </c>
      <c r="Q59" s="18">
        <f t="shared" si="483"/>
        <v>28000</v>
      </c>
      <c r="R59" s="18">
        <f t="shared" si="38"/>
        <v>357000</v>
      </c>
      <c r="S59" s="48">
        <f t="shared" si="483"/>
        <v>9000</v>
      </c>
      <c r="T59" s="18">
        <f t="shared" si="483"/>
        <v>348000</v>
      </c>
      <c r="U59" s="24">
        <f t="shared" si="483"/>
        <v>0</v>
      </c>
      <c r="V59" s="17">
        <f aca="true" t="shared" si="484" ref="V59:AA59">SUM(V60:V63)</f>
        <v>0</v>
      </c>
      <c r="W59" s="18">
        <f t="shared" si="484"/>
        <v>0</v>
      </c>
      <c r="X59" s="18">
        <f t="shared" si="484"/>
        <v>0</v>
      </c>
      <c r="Y59" s="18">
        <f t="shared" si="39"/>
        <v>0</v>
      </c>
      <c r="Z59" s="47">
        <f t="shared" si="115"/>
        <v>0</v>
      </c>
      <c r="AA59" s="18">
        <f t="shared" si="484"/>
        <v>0</v>
      </c>
      <c r="AB59" s="24">
        <f>SUM(AB60:AB63)</f>
        <v>0</v>
      </c>
      <c r="AC59" s="17">
        <f aca="true" t="shared" si="485" ref="AC59:AH59">SUM(AC60:AC63)</f>
        <v>0</v>
      </c>
      <c r="AD59" s="18">
        <f t="shared" si="485"/>
        <v>0</v>
      </c>
      <c r="AE59" s="18">
        <f t="shared" si="485"/>
        <v>0</v>
      </c>
      <c r="AF59" s="18">
        <f t="shared" si="485"/>
        <v>0</v>
      </c>
      <c r="AG59" s="48">
        <f t="shared" si="485"/>
        <v>0</v>
      </c>
      <c r="AH59" s="18">
        <f t="shared" si="485"/>
        <v>0</v>
      </c>
      <c r="AI59" s="24">
        <f>SUM(AI60:AI63)</f>
        <v>0</v>
      </c>
      <c r="AJ59" s="17"/>
      <c r="AK59" s="18"/>
      <c r="AL59" s="18"/>
      <c r="AM59" s="18"/>
      <c r="AN59" s="48"/>
      <c r="AO59" s="18"/>
      <c r="AP59" s="24"/>
      <c r="AQ59" s="17">
        <f aca="true" t="shared" si="486" ref="AQ59:AV59">SUM(AQ60:AQ63)</f>
        <v>0</v>
      </c>
      <c r="AR59" s="18">
        <f t="shared" si="486"/>
        <v>0</v>
      </c>
      <c r="AS59" s="18">
        <f t="shared" si="486"/>
        <v>0</v>
      </c>
      <c r="AT59" s="18">
        <f t="shared" si="40"/>
        <v>0</v>
      </c>
      <c r="AU59" s="48">
        <f t="shared" si="486"/>
        <v>0</v>
      </c>
      <c r="AV59" s="18">
        <f t="shared" si="486"/>
        <v>0</v>
      </c>
      <c r="AW59" s="24">
        <f>SUM(AW60:AW63)</f>
        <v>0</v>
      </c>
      <c r="AX59" s="43">
        <f aca="true" t="shared" si="487" ref="AX59:BJ59">SUM(AX60:AX63)</f>
        <v>0</v>
      </c>
      <c r="AY59" s="18">
        <f t="shared" si="487"/>
        <v>0</v>
      </c>
      <c r="AZ59" s="18">
        <f>SUM(AZ60:AZ63)</f>
        <v>0</v>
      </c>
      <c r="BA59" s="18">
        <f>SUM(BA60:BA63)</f>
        <v>0</v>
      </c>
      <c r="BB59" s="18">
        <f>SUM(BB60:BB63)</f>
        <v>0</v>
      </c>
      <c r="BC59" s="18">
        <f>SUM(BC60:BC63)</f>
        <v>0</v>
      </c>
      <c r="BD59" s="24">
        <f t="shared" si="487"/>
        <v>0</v>
      </c>
      <c r="BE59" s="17">
        <f t="shared" si="487"/>
        <v>0</v>
      </c>
      <c r="BF59" s="18">
        <f t="shared" si="487"/>
        <v>0</v>
      </c>
      <c r="BG59" s="18">
        <f t="shared" si="487"/>
        <v>0</v>
      </c>
      <c r="BH59" s="18">
        <f t="shared" si="44"/>
        <v>0</v>
      </c>
      <c r="BI59" s="48">
        <f t="shared" si="487"/>
        <v>0</v>
      </c>
      <c r="BJ59" s="18">
        <f t="shared" si="487"/>
        <v>0</v>
      </c>
      <c r="BK59" s="24">
        <f aca="true" t="shared" si="488" ref="BK59:BR59">SUM(BK60:BK63)</f>
        <v>0</v>
      </c>
      <c r="BL59" s="17">
        <f t="shared" si="488"/>
        <v>0</v>
      </c>
      <c r="BM59" s="18">
        <f t="shared" si="488"/>
        <v>0</v>
      </c>
      <c r="BN59" s="18">
        <f t="shared" si="488"/>
        <v>0</v>
      </c>
      <c r="BO59" s="18">
        <f t="shared" si="45"/>
        <v>0</v>
      </c>
      <c r="BP59" s="48">
        <f t="shared" si="488"/>
        <v>0</v>
      </c>
      <c r="BQ59" s="18">
        <f t="shared" si="488"/>
        <v>0</v>
      </c>
      <c r="BR59" s="24">
        <f t="shared" si="488"/>
        <v>0</v>
      </c>
      <c r="BS59" s="17">
        <f aca="true" t="shared" si="489" ref="BS59:BX59">SUM(BS60:BS63)</f>
        <v>0</v>
      </c>
      <c r="BT59" s="18">
        <f t="shared" si="489"/>
        <v>0</v>
      </c>
      <c r="BU59" s="18">
        <f t="shared" si="489"/>
        <v>0</v>
      </c>
      <c r="BV59" s="18">
        <f t="shared" si="46"/>
        <v>0</v>
      </c>
      <c r="BW59" s="48">
        <f t="shared" si="489"/>
        <v>0</v>
      </c>
      <c r="BX59" s="18">
        <f t="shared" si="489"/>
        <v>0</v>
      </c>
      <c r="BY59" s="24">
        <f aca="true" t="shared" si="490" ref="BY59:CF59">SUM(BY60:BY63)</f>
        <v>0</v>
      </c>
      <c r="BZ59" s="17">
        <f t="shared" si="490"/>
        <v>0</v>
      </c>
      <c r="CA59" s="18">
        <f t="shared" si="490"/>
        <v>0</v>
      </c>
      <c r="CB59" s="18">
        <f t="shared" si="490"/>
        <v>0</v>
      </c>
      <c r="CC59" s="18">
        <f t="shared" si="490"/>
        <v>0</v>
      </c>
      <c r="CD59" s="18">
        <f t="shared" si="490"/>
        <v>0</v>
      </c>
      <c r="CE59" s="18">
        <f t="shared" si="490"/>
        <v>0</v>
      </c>
      <c r="CF59" s="19">
        <f t="shared" si="490"/>
        <v>0</v>
      </c>
      <c r="CG59" s="17">
        <f aca="true" t="shared" si="491" ref="CG59:CL59">SUM(CG60:CG63)</f>
        <v>0</v>
      </c>
      <c r="CH59" s="18">
        <f t="shared" si="491"/>
        <v>0</v>
      </c>
      <c r="CI59" s="18">
        <f t="shared" si="491"/>
        <v>0</v>
      </c>
      <c r="CJ59" s="4">
        <f t="shared" si="123"/>
        <v>0</v>
      </c>
      <c r="CK59" s="48">
        <f t="shared" si="491"/>
        <v>0</v>
      </c>
      <c r="CL59" s="18">
        <f t="shared" si="491"/>
        <v>0</v>
      </c>
      <c r="CM59" s="24">
        <f>SUM(CM60:CM63)</f>
        <v>0</v>
      </c>
      <c r="CN59" s="18">
        <f aca="true" t="shared" si="492" ref="CN59:CS59">SUM(CN60:CN63)</f>
        <v>0</v>
      </c>
      <c r="CO59" s="18">
        <f t="shared" si="492"/>
        <v>0</v>
      </c>
      <c r="CP59" s="18">
        <f t="shared" si="492"/>
        <v>0</v>
      </c>
      <c r="CQ59" s="18">
        <f t="shared" si="51"/>
        <v>0</v>
      </c>
      <c r="CR59" s="48">
        <f t="shared" si="492"/>
        <v>0</v>
      </c>
      <c r="CS59" s="18">
        <f t="shared" si="492"/>
        <v>0</v>
      </c>
      <c r="CT59" s="24">
        <f>SUM(CT60:CT63)</f>
        <v>0</v>
      </c>
      <c r="CU59" s="18">
        <f aca="true" t="shared" si="493" ref="CU59:CZ59">SUM(CU60:CU63)</f>
        <v>0</v>
      </c>
      <c r="CV59" s="18">
        <f t="shared" si="493"/>
        <v>0</v>
      </c>
      <c r="CW59" s="18">
        <f t="shared" si="493"/>
        <v>0</v>
      </c>
      <c r="CX59" s="18">
        <f t="shared" si="52"/>
        <v>0</v>
      </c>
      <c r="CY59" s="48">
        <f t="shared" si="493"/>
        <v>0</v>
      </c>
      <c r="CZ59" s="18">
        <f t="shared" si="493"/>
        <v>0</v>
      </c>
      <c r="DA59" s="24">
        <f>SUM(DA60:DA63)</f>
        <v>0</v>
      </c>
      <c r="DB59" s="18">
        <f aca="true" t="shared" si="494" ref="DB59:DG59">SUM(DB60:DB63)</f>
        <v>0</v>
      </c>
      <c r="DC59" s="18">
        <f t="shared" si="494"/>
        <v>0</v>
      </c>
      <c r="DD59" s="18">
        <f t="shared" si="494"/>
        <v>0</v>
      </c>
      <c r="DE59" s="18">
        <f t="shared" si="53"/>
        <v>0</v>
      </c>
      <c r="DF59" s="48">
        <f t="shared" si="494"/>
        <v>0</v>
      </c>
      <c r="DG59" s="18">
        <f t="shared" si="494"/>
        <v>0</v>
      </c>
      <c r="DH59" s="24">
        <f>SUM(DH60:DH63)</f>
        <v>0</v>
      </c>
      <c r="DI59" s="18">
        <f aca="true" t="shared" si="495" ref="DI59:DN59">SUM(DI60:DI63)</f>
        <v>0</v>
      </c>
      <c r="DJ59" s="18">
        <f t="shared" si="495"/>
        <v>0</v>
      </c>
      <c r="DK59" s="18">
        <f t="shared" si="495"/>
        <v>0</v>
      </c>
      <c r="DL59" s="18">
        <f t="shared" si="54"/>
        <v>0</v>
      </c>
      <c r="DM59" s="48">
        <f t="shared" si="495"/>
        <v>0</v>
      </c>
      <c r="DN59" s="18">
        <f t="shared" si="495"/>
        <v>0</v>
      </c>
      <c r="DO59" s="24">
        <f>SUM(DO60:DO63)</f>
        <v>0</v>
      </c>
      <c r="DP59" s="18">
        <f aca="true" t="shared" si="496" ref="DP59:DU59">SUM(DP60:DP63)</f>
        <v>0</v>
      </c>
      <c r="DQ59" s="18">
        <f t="shared" si="496"/>
        <v>0</v>
      </c>
      <c r="DR59" s="18">
        <f t="shared" si="496"/>
        <v>0</v>
      </c>
      <c r="DS59" s="18">
        <f t="shared" si="55"/>
        <v>0</v>
      </c>
      <c r="DT59" s="48">
        <f t="shared" si="496"/>
        <v>0</v>
      </c>
      <c r="DU59" s="18">
        <f t="shared" si="496"/>
        <v>0</v>
      </c>
      <c r="DV59" s="24">
        <f aca="true" t="shared" si="497" ref="DV59:EC59">SUM(DV60:DV63)</f>
        <v>0</v>
      </c>
      <c r="DW59" s="18">
        <f t="shared" si="497"/>
        <v>0</v>
      </c>
      <c r="DX59" s="18">
        <f t="shared" si="497"/>
        <v>0</v>
      </c>
      <c r="DY59" s="18">
        <f t="shared" si="497"/>
        <v>0</v>
      </c>
      <c r="DZ59" s="18">
        <f t="shared" si="56"/>
        <v>0</v>
      </c>
      <c r="EA59" s="48">
        <f t="shared" si="497"/>
        <v>0</v>
      </c>
      <c r="EB59" s="18">
        <f t="shared" si="497"/>
        <v>0</v>
      </c>
      <c r="EC59" s="24">
        <f t="shared" si="497"/>
        <v>0</v>
      </c>
      <c r="ED59" s="18">
        <f aca="true" t="shared" si="498" ref="ED59:EI59">SUM(ED60:ED63)</f>
        <v>0</v>
      </c>
      <c r="EE59" s="18">
        <f t="shared" si="498"/>
        <v>0</v>
      </c>
      <c r="EF59" s="18">
        <f t="shared" si="498"/>
        <v>0</v>
      </c>
      <c r="EG59" s="18">
        <f t="shared" si="57"/>
        <v>0</v>
      </c>
      <c r="EH59" s="48">
        <f t="shared" si="498"/>
        <v>0</v>
      </c>
      <c r="EI59" s="18">
        <f t="shared" si="498"/>
        <v>0</v>
      </c>
      <c r="EJ59" s="24">
        <f>SUM(EJ60:EJ63)</f>
        <v>0</v>
      </c>
      <c r="EK59" s="18">
        <f aca="true" t="shared" si="499" ref="EK59:EP59">SUM(EK60:EK63)</f>
        <v>0</v>
      </c>
      <c r="EL59" s="18">
        <f t="shared" si="499"/>
        <v>0</v>
      </c>
      <c r="EM59" s="18">
        <f t="shared" si="499"/>
        <v>0</v>
      </c>
      <c r="EN59" s="26">
        <f t="shared" si="17"/>
        <v>0</v>
      </c>
      <c r="EO59" s="48">
        <f t="shared" si="499"/>
        <v>0</v>
      </c>
      <c r="EP59" s="18">
        <f t="shared" si="499"/>
        <v>0</v>
      </c>
      <c r="EQ59" s="24">
        <f>SUM(EQ60:EQ63)</f>
        <v>0</v>
      </c>
      <c r="ER59" s="18">
        <f aca="true" t="shared" si="500" ref="ER59:EW59">SUM(ER60:ER63)</f>
        <v>0</v>
      </c>
      <c r="ES59" s="18">
        <f t="shared" si="500"/>
        <v>0</v>
      </c>
      <c r="ET59" s="18">
        <f t="shared" si="500"/>
        <v>0</v>
      </c>
      <c r="EU59" s="18">
        <f t="shared" si="58"/>
        <v>0</v>
      </c>
      <c r="EV59" s="48">
        <f t="shared" si="500"/>
        <v>0</v>
      </c>
      <c r="EW59" s="18">
        <f t="shared" si="500"/>
        <v>0</v>
      </c>
      <c r="EX59" s="24">
        <f>SUM(EX60:EX63)</f>
        <v>0</v>
      </c>
      <c r="EY59" s="18">
        <f aca="true" t="shared" si="501" ref="EY59:FD59">SUM(EY60:EY63)</f>
        <v>0</v>
      </c>
      <c r="EZ59" s="18">
        <f t="shared" si="501"/>
        <v>0</v>
      </c>
      <c r="FA59" s="18">
        <f t="shared" si="501"/>
        <v>0</v>
      </c>
      <c r="FB59" s="18">
        <f t="shared" si="59"/>
        <v>0</v>
      </c>
      <c r="FC59" s="48">
        <f t="shared" si="501"/>
        <v>0</v>
      </c>
      <c r="FD59" s="18">
        <f t="shared" si="501"/>
        <v>0</v>
      </c>
      <c r="FE59" s="24">
        <f>SUM(FE60:FE63)</f>
        <v>0</v>
      </c>
      <c r="FF59" s="18">
        <f aca="true" t="shared" si="502" ref="FF59:FK59">SUM(FF60:FF63)</f>
        <v>0</v>
      </c>
      <c r="FG59" s="18">
        <f t="shared" si="502"/>
        <v>0</v>
      </c>
      <c r="FH59" s="18">
        <f t="shared" si="502"/>
        <v>0</v>
      </c>
      <c r="FI59" s="18">
        <f t="shared" si="60"/>
        <v>0</v>
      </c>
      <c r="FJ59" s="48">
        <f t="shared" si="502"/>
        <v>0</v>
      </c>
      <c r="FK59" s="18">
        <f t="shared" si="502"/>
        <v>0</v>
      </c>
      <c r="FL59" s="24">
        <f>SUM(FL60:FL63)</f>
        <v>0</v>
      </c>
      <c r="FM59" s="18">
        <f aca="true" t="shared" si="503" ref="FM59:FR59">SUM(FM60:FM63)</f>
        <v>0</v>
      </c>
      <c r="FN59" s="18">
        <f t="shared" si="503"/>
        <v>0</v>
      </c>
      <c r="FO59" s="18">
        <f t="shared" si="503"/>
        <v>0</v>
      </c>
      <c r="FP59" s="26">
        <f t="shared" si="22"/>
        <v>0</v>
      </c>
      <c r="FQ59" s="48">
        <f t="shared" si="503"/>
        <v>0</v>
      </c>
      <c r="FR59" s="18">
        <f t="shared" si="503"/>
        <v>0</v>
      </c>
      <c r="FS59" s="24">
        <f>SUM(FS60:FS63)</f>
        <v>0</v>
      </c>
      <c r="FT59" s="18">
        <f aca="true" t="shared" si="504" ref="FT59:FY59">SUM(FT60:FT63)</f>
        <v>0</v>
      </c>
      <c r="FU59" s="18">
        <f t="shared" si="504"/>
        <v>0</v>
      </c>
      <c r="FV59" s="18">
        <f t="shared" si="504"/>
        <v>0</v>
      </c>
      <c r="FW59" s="18">
        <f t="shared" si="61"/>
        <v>0</v>
      </c>
      <c r="FX59" s="48">
        <f t="shared" si="504"/>
        <v>0</v>
      </c>
      <c r="FY59" s="18">
        <f t="shared" si="504"/>
        <v>0</v>
      </c>
      <c r="FZ59" s="24">
        <f>SUM(FZ60:FZ63)</f>
        <v>0</v>
      </c>
      <c r="GA59" s="18">
        <f aca="true" t="shared" si="505" ref="GA59:GF59">SUM(GA60:GA63)</f>
        <v>0</v>
      </c>
      <c r="GB59" s="18">
        <f t="shared" si="505"/>
        <v>0</v>
      </c>
      <c r="GC59" s="18">
        <f t="shared" si="505"/>
        <v>0</v>
      </c>
      <c r="GD59" s="18">
        <f t="shared" si="62"/>
        <v>0</v>
      </c>
      <c r="GE59" s="48">
        <f t="shared" si="505"/>
        <v>0</v>
      </c>
      <c r="GF59" s="18">
        <f t="shared" si="505"/>
        <v>0</v>
      </c>
      <c r="GG59" s="24">
        <f aca="true" t="shared" si="506" ref="GG59:GN59">SUM(GG60:GG63)</f>
        <v>0</v>
      </c>
      <c r="GH59" s="18">
        <f t="shared" si="506"/>
        <v>0</v>
      </c>
      <c r="GI59" s="18">
        <f t="shared" si="506"/>
        <v>0</v>
      </c>
      <c r="GJ59" s="18">
        <f t="shared" si="506"/>
        <v>0</v>
      </c>
      <c r="GK59" s="18">
        <f t="shared" si="63"/>
        <v>0</v>
      </c>
      <c r="GL59" s="48">
        <f t="shared" si="506"/>
        <v>0</v>
      </c>
      <c r="GM59" s="18">
        <f t="shared" si="506"/>
        <v>0</v>
      </c>
      <c r="GN59" s="24">
        <f t="shared" si="506"/>
        <v>0</v>
      </c>
      <c r="GO59" s="18">
        <f aca="true" t="shared" si="507" ref="GO59:GT59">SUM(GO60:GO63)</f>
        <v>0</v>
      </c>
      <c r="GP59" s="18">
        <f t="shared" si="507"/>
        <v>0</v>
      </c>
      <c r="GQ59" s="18">
        <f t="shared" si="507"/>
        <v>0</v>
      </c>
      <c r="GR59" s="18">
        <f t="shared" si="64"/>
        <v>0</v>
      </c>
      <c r="GS59" s="48">
        <f t="shared" si="507"/>
        <v>0</v>
      </c>
      <c r="GT59" s="18">
        <f t="shared" si="507"/>
        <v>0</v>
      </c>
      <c r="GU59" s="24">
        <f>SUM(GU60:GU63)</f>
        <v>0</v>
      </c>
      <c r="GV59" s="18">
        <f aca="true" t="shared" si="508" ref="GV59:HA59">SUM(GV60:GV63)</f>
        <v>0</v>
      </c>
      <c r="GW59" s="18">
        <f t="shared" si="508"/>
        <v>0</v>
      </c>
      <c r="GX59" s="18">
        <f t="shared" si="508"/>
        <v>0</v>
      </c>
      <c r="GY59" s="18">
        <f t="shared" si="65"/>
        <v>0</v>
      </c>
      <c r="GZ59" s="48">
        <f t="shared" si="508"/>
        <v>0</v>
      </c>
      <c r="HA59" s="18">
        <f t="shared" si="508"/>
        <v>0</v>
      </c>
      <c r="HB59" s="24">
        <f>SUM(HB60:HB63)</f>
        <v>0</v>
      </c>
      <c r="HC59" s="18">
        <f aca="true" t="shared" si="509" ref="HC59:HH59">SUM(HC60:HC63)</f>
        <v>0</v>
      </c>
      <c r="HD59" s="18">
        <f t="shared" si="509"/>
        <v>0</v>
      </c>
      <c r="HE59" s="18">
        <f t="shared" si="509"/>
        <v>0</v>
      </c>
      <c r="HF59" s="18">
        <f t="shared" si="66"/>
        <v>0</v>
      </c>
      <c r="HG59" s="48">
        <f t="shared" si="509"/>
        <v>0</v>
      </c>
      <c r="HH59" s="18">
        <f t="shared" si="509"/>
        <v>0</v>
      </c>
      <c r="HI59" s="24">
        <f>SUM(HI60:HI63)</f>
        <v>0</v>
      </c>
      <c r="HJ59" s="18">
        <f aca="true" t="shared" si="510" ref="HJ59:HO59">SUM(HJ60:HJ63)</f>
        <v>0</v>
      </c>
      <c r="HK59" s="18">
        <f t="shared" si="510"/>
        <v>0</v>
      </c>
      <c r="HL59" s="18">
        <f t="shared" si="510"/>
        <v>0</v>
      </c>
      <c r="HM59" s="18">
        <f t="shared" si="67"/>
        <v>0</v>
      </c>
      <c r="HN59" s="48">
        <f t="shared" si="510"/>
        <v>0</v>
      </c>
      <c r="HO59" s="18">
        <f t="shared" si="510"/>
        <v>0</v>
      </c>
      <c r="HP59" s="24">
        <f>SUM(HP60:HP63)</f>
        <v>0</v>
      </c>
      <c r="HQ59" s="18">
        <f aca="true" t="shared" si="511" ref="HQ59:HV59">SUM(HQ60:HQ63)</f>
        <v>0</v>
      </c>
      <c r="HR59" s="18">
        <f t="shared" si="511"/>
        <v>0</v>
      </c>
      <c r="HS59" s="18">
        <f t="shared" si="511"/>
        <v>0</v>
      </c>
      <c r="HT59" s="18">
        <f t="shared" si="68"/>
        <v>0</v>
      </c>
      <c r="HU59" s="48">
        <f t="shared" si="511"/>
        <v>0</v>
      </c>
      <c r="HV59" s="18">
        <f t="shared" si="511"/>
        <v>0</v>
      </c>
      <c r="HW59" s="24">
        <f>SUM(HW60:HW63)</f>
        <v>0</v>
      </c>
      <c r="HX59" s="18">
        <f aca="true" t="shared" si="512" ref="HX59:IC59">SUM(HX60:HX63)</f>
        <v>0</v>
      </c>
      <c r="HY59" s="18">
        <f t="shared" si="512"/>
        <v>0</v>
      </c>
      <c r="HZ59" s="18">
        <f t="shared" si="512"/>
        <v>0</v>
      </c>
      <c r="IA59" s="18">
        <f t="shared" si="69"/>
        <v>0</v>
      </c>
      <c r="IB59" s="48">
        <f t="shared" si="512"/>
        <v>0</v>
      </c>
      <c r="IC59" s="18">
        <f t="shared" si="512"/>
        <v>0</v>
      </c>
      <c r="ID59" s="24">
        <f>SUM(ID60:ID63)</f>
        <v>0</v>
      </c>
      <c r="IE59" s="18">
        <f aca="true" t="shared" si="513" ref="IE59:IJ59">SUM(IE60:IE63)</f>
        <v>0</v>
      </c>
      <c r="IF59" s="18">
        <f t="shared" si="513"/>
        <v>0</v>
      </c>
      <c r="IG59" s="18">
        <f t="shared" si="513"/>
        <v>0</v>
      </c>
      <c r="IH59" s="18">
        <f t="shared" si="70"/>
        <v>0</v>
      </c>
      <c r="II59" s="48">
        <f t="shared" si="513"/>
        <v>0</v>
      </c>
      <c r="IJ59" s="18">
        <f t="shared" si="513"/>
        <v>0</v>
      </c>
      <c r="IK59" s="24">
        <f>SUM(IK60:IK63)</f>
        <v>0</v>
      </c>
      <c r="IL59" s="18">
        <f aca="true" t="shared" si="514" ref="IL59:IQ59">SUM(IL60:IL63)</f>
        <v>0</v>
      </c>
      <c r="IM59" s="18">
        <f t="shared" si="514"/>
        <v>0</v>
      </c>
      <c r="IN59" s="18">
        <f t="shared" si="514"/>
        <v>0</v>
      </c>
      <c r="IO59" s="18">
        <f t="shared" si="71"/>
        <v>0</v>
      </c>
      <c r="IP59" s="48">
        <f t="shared" si="514"/>
        <v>0</v>
      </c>
      <c r="IQ59" s="18">
        <f t="shared" si="514"/>
        <v>0</v>
      </c>
      <c r="IR59" s="24">
        <f>SUM(IR60:IR63)</f>
        <v>0</v>
      </c>
      <c r="IS59" s="36"/>
    </row>
    <row r="60" spans="1:253" s="97" customFormat="1" ht="9.75" customHeight="1">
      <c r="A60" s="74"/>
      <c r="B60" s="1" t="s">
        <v>134</v>
      </c>
      <c r="C60" s="64" t="s">
        <v>165</v>
      </c>
      <c r="D60" s="29">
        <f t="shared" si="72"/>
        <v>0</v>
      </c>
      <c r="E60" s="2">
        <f>SUM(P60,W60,AD60,AK60,AR60,BF60,BM60,BT60,CH60,CO60,CV60,DC60,DJ60,DQ60,DX60,EE60)+SUM(EL60,ES60,EZ60,FG60,FN60,FU60,GB60,GI60,GP60,GW60,HD60,HK60,HR60,HY60,IF60,IM60)</f>
        <v>0</v>
      </c>
      <c r="F60" s="210">
        <f t="shared" si="34"/>
        <v>0</v>
      </c>
      <c r="G60" s="210">
        <f t="shared" si="35"/>
        <v>0</v>
      </c>
      <c r="H60" s="2">
        <f aca="true" t="shared" si="515" ref="H60:I63">SUM(Q60,X60,AE60,AL60,AS60,BG60,BN60,BU60,CI60,CP60,CW60,DD60,DK60,DR60,DY60,EF60)+SUM(EM60,ET60,FA60,FH60,FO60,FV60,GC60,GJ60,GQ60,GX60,HE60,HL60,HS60,HZ60,IG60,IN60)</f>
        <v>0</v>
      </c>
      <c r="I60" s="2">
        <f t="shared" si="515"/>
        <v>0</v>
      </c>
      <c r="J60" s="2">
        <f aca="true" t="shared" si="516" ref="J60:K63">SUM(S60,Z60,AG60,AN60,AU60,BI60,BP60,BW60,CK60,CR60,CY60,DF60,DM60,DT60,EA60,EH60)+SUM(EO60,EV60,FC60,FJ60,FQ60,FX60,GE60,GL60,GS60,GZ60,HG60,HN60,HU60,IB60,II60,IP60)</f>
        <v>0</v>
      </c>
      <c r="K60" s="2">
        <f t="shared" si="516"/>
        <v>0</v>
      </c>
      <c r="L60" s="10">
        <f>SUM(U60,AB60,AI60,AP60,AW60,BK60,BR60,BY60,CM60,CT60,DA60,DH60,DO60,DV60,EC60,EJ60)+SUM(EQ60,EX60,FE60,FL60,FS60,FZ60,GG60,GN60,GU60,HB60,HI60,HP60,HW60,ID60,IK60,IR60)</f>
        <v>0</v>
      </c>
      <c r="M60" s="163"/>
      <c r="N60" s="2"/>
      <c r="O60" s="170"/>
      <c r="P60" s="2"/>
      <c r="Q60" s="2"/>
      <c r="R60" s="210">
        <f t="shared" si="38"/>
        <v>0</v>
      </c>
      <c r="S60" s="49">
        <f>R60-T60-U60</f>
        <v>0</v>
      </c>
      <c r="T60" s="2"/>
      <c r="U60" s="21"/>
      <c r="V60" s="9"/>
      <c r="W60" s="2"/>
      <c r="X60" s="2"/>
      <c r="Y60" s="210">
        <f t="shared" si="39"/>
        <v>0</v>
      </c>
      <c r="Z60" s="49">
        <f t="shared" si="115"/>
        <v>0</v>
      </c>
      <c r="AA60" s="2"/>
      <c r="AB60" s="21"/>
      <c r="AC60" s="9"/>
      <c r="AD60" s="2"/>
      <c r="AE60" s="2"/>
      <c r="AF60" s="2">
        <f>AD60+AE60</f>
        <v>0</v>
      </c>
      <c r="AG60" s="49">
        <f>AF60-AH60-AI60</f>
        <v>0</v>
      </c>
      <c r="AH60" s="2"/>
      <c r="AI60" s="21"/>
      <c r="AJ60" s="9"/>
      <c r="AK60" s="2"/>
      <c r="AL60" s="2"/>
      <c r="AM60" s="2"/>
      <c r="AN60" s="49"/>
      <c r="AO60" s="2"/>
      <c r="AP60" s="21"/>
      <c r="AQ60" s="9"/>
      <c r="AR60" s="2"/>
      <c r="AS60" s="2"/>
      <c r="AT60" s="210">
        <f t="shared" si="40"/>
        <v>0</v>
      </c>
      <c r="AU60" s="49">
        <f>AT60-AV60-AW60</f>
        <v>0</v>
      </c>
      <c r="AV60" s="2"/>
      <c r="AW60" s="21"/>
      <c r="AX60" s="29">
        <f aca="true" t="shared" si="517" ref="AX60:AY63">SUM(BL60,BS60,BE60)</f>
        <v>0</v>
      </c>
      <c r="AY60" s="2">
        <f t="shared" si="517"/>
        <v>0</v>
      </c>
      <c r="AZ60" s="2">
        <f aca="true" t="shared" si="518" ref="AZ60:BA63">SUM(BN60,BU60,BG60)</f>
        <v>0</v>
      </c>
      <c r="BA60" s="2">
        <f t="shared" si="518"/>
        <v>0</v>
      </c>
      <c r="BB60" s="2">
        <f aca="true" t="shared" si="519" ref="BB60:BD63">SUM(BP60,BW60,BI60)</f>
        <v>0</v>
      </c>
      <c r="BC60" s="2">
        <f t="shared" si="519"/>
        <v>0</v>
      </c>
      <c r="BD60" s="21">
        <f t="shared" si="519"/>
        <v>0</v>
      </c>
      <c r="BE60" s="9"/>
      <c r="BF60" s="2"/>
      <c r="BG60" s="2"/>
      <c r="BH60" s="210">
        <f t="shared" si="44"/>
        <v>0</v>
      </c>
      <c r="BI60" s="49">
        <f>BH60-BJ60-BK60</f>
        <v>0</v>
      </c>
      <c r="BJ60" s="2"/>
      <c r="BK60" s="21"/>
      <c r="BL60" s="9"/>
      <c r="BM60" s="2"/>
      <c r="BN60" s="2"/>
      <c r="BO60" s="210">
        <f t="shared" si="45"/>
        <v>0</v>
      </c>
      <c r="BP60" s="49">
        <f>BO60-BQ60-BR60</f>
        <v>0</v>
      </c>
      <c r="BQ60" s="2"/>
      <c r="BR60" s="21"/>
      <c r="BS60" s="9"/>
      <c r="BT60" s="2"/>
      <c r="BU60" s="2"/>
      <c r="BV60" s="210">
        <f t="shared" si="46"/>
        <v>0</v>
      </c>
      <c r="BW60" s="49">
        <f>BV60-BX60-BY60</f>
        <v>0</v>
      </c>
      <c r="BX60" s="2"/>
      <c r="BY60" s="21"/>
      <c r="BZ60" s="29">
        <f aca="true" t="shared" si="520" ref="BZ60:CA63">SUM(CG60,CN60,CU60,DB60,DI60,DP60,DW60,ED60,EK60,ER60,EY60,FF60,FM60,FT60,GA60,GH60,GO60,GV60,HC60,HJ60,HQ60,HX60,IE60,IL60)</f>
        <v>0</v>
      </c>
      <c r="CA60" s="2">
        <f t="shared" si="520"/>
        <v>0</v>
      </c>
      <c r="CB60" s="2">
        <f aca="true" t="shared" si="521" ref="CB60:CC63">SUM(CI60,CP60,CW60,DD60,DK60,DR60,DY60,EF60,EM60,ET60,FA60,FH60,FO60,FV60,GC60,GJ60,GQ60,GX60,HE60,HL60,HS60,HZ60,IG60,IN60)</f>
        <v>0</v>
      </c>
      <c r="CC60" s="2">
        <f t="shared" si="521"/>
        <v>0</v>
      </c>
      <c r="CD60" s="2">
        <f aca="true" t="shared" si="522" ref="CD60:CF63">SUM(CK60,CR60,CY60,DF60,DM60,DT60,EA60,EH60,EO60,EV60,FC60,FJ60,FQ60,FX60,GE60,GL60,GS60,GZ60,HG60,HN60,HU60,IB60,II60,IP60)</f>
        <v>0</v>
      </c>
      <c r="CE60" s="2">
        <f t="shared" si="522"/>
        <v>0</v>
      </c>
      <c r="CF60" s="21">
        <f t="shared" si="522"/>
        <v>0</v>
      </c>
      <c r="CG60" s="9"/>
      <c r="CH60" s="2"/>
      <c r="CI60" s="2"/>
      <c r="CJ60" s="2">
        <f t="shared" si="123"/>
        <v>0</v>
      </c>
      <c r="CK60" s="49">
        <f>CJ60-CL60-CM60</f>
        <v>0</v>
      </c>
      <c r="CL60" s="2"/>
      <c r="CM60" s="21"/>
      <c r="CN60" s="2"/>
      <c r="CO60" s="2"/>
      <c r="CP60" s="2"/>
      <c r="CQ60" s="210">
        <f t="shared" si="51"/>
        <v>0</v>
      </c>
      <c r="CR60" s="49">
        <f>CQ60-CS60-CT60</f>
        <v>0</v>
      </c>
      <c r="CS60" s="2"/>
      <c r="CT60" s="21"/>
      <c r="CU60" s="2"/>
      <c r="CV60" s="2"/>
      <c r="CW60" s="2"/>
      <c r="CX60" s="210">
        <f t="shared" si="52"/>
        <v>0</v>
      </c>
      <c r="CY60" s="49">
        <f>CX60-CZ60-DA60</f>
        <v>0</v>
      </c>
      <c r="CZ60" s="2"/>
      <c r="DA60" s="21"/>
      <c r="DB60" s="2"/>
      <c r="DC60" s="2"/>
      <c r="DD60" s="2"/>
      <c r="DE60" s="210">
        <f t="shared" si="53"/>
        <v>0</v>
      </c>
      <c r="DF60" s="49">
        <f>DE60-DG60-DH60</f>
        <v>0</v>
      </c>
      <c r="DG60" s="2"/>
      <c r="DH60" s="21"/>
      <c r="DI60" s="2"/>
      <c r="DJ60" s="2"/>
      <c r="DK60" s="2"/>
      <c r="DL60" s="210">
        <f t="shared" si="54"/>
        <v>0</v>
      </c>
      <c r="DM60" s="49">
        <f>DL60-DN60-DO60</f>
        <v>0</v>
      </c>
      <c r="DN60" s="2"/>
      <c r="DO60" s="21"/>
      <c r="DP60" s="2"/>
      <c r="DQ60" s="2"/>
      <c r="DR60" s="2"/>
      <c r="DS60" s="210">
        <f t="shared" si="55"/>
        <v>0</v>
      </c>
      <c r="DT60" s="49">
        <f>DS60-DU60-DV60</f>
        <v>0</v>
      </c>
      <c r="DU60" s="2"/>
      <c r="DV60" s="21"/>
      <c r="DW60" s="2"/>
      <c r="DX60" s="2"/>
      <c r="DY60" s="2"/>
      <c r="DZ60" s="210">
        <f t="shared" si="56"/>
        <v>0</v>
      </c>
      <c r="EA60" s="49">
        <f>DZ60-EB60-EC60</f>
        <v>0</v>
      </c>
      <c r="EB60" s="2"/>
      <c r="EC60" s="21"/>
      <c r="ED60" s="2"/>
      <c r="EE60" s="2"/>
      <c r="EF60" s="2"/>
      <c r="EG60" s="210">
        <f t="shared" si="57"/>
        <v>0</v>
      </c>
      <c r="EH60" s="49">
        <f>EG60-EI60-EJ60</f>
        <v>0</v>
      </c>
      <c r="EI60" s="2"/>
      <c r="EJ60" s="21"/>
      <c r="EK60" s="2"/>
      <c r="EL60" s="2"/>
      <c r="EM60" s="2"/>
      <c r="EN60" s="211">
        <f t="shared" si="17"/>
        <v>0</v>
      </c>
      <c r="EO60" s="49">
        <f>EN60-EP60-EQ60</f>
        <v>0</v>
      </c>
      <c r="EP60" s="2"/>
      <c r="EQ60" s="21"/>
      <c r="ER60" s="2"/>
      <c r="ES60" s="2"/>
      <c r="ET60" s="2"/>
      <c r="EU60" s="210">
        <f t="shared" si="58"/>
        <v>0</v>
      </c>
      <c r="EV60" s="49">
        <f>EU60-EW60-EX60</f>
        <v>0</v>
      </c>
      <c r="EW60" s="2"/>
      <c r="EX60" s="21"/>
      <c r="EY60" s="2"/>
      <c r="EZ60" s="2"/>
      <c r="FA60" s="2"/>
      <c r="FB60" s="210">
        <f t="shared" si="59"/>
        <v>0</v>
      </c>
      <c r="FC60" s="49">
        <f>FB60-FD60-FE60</f>
        <v>0</v>
      </c>
      <c r="FD60" s="2"/>
      <c r="FE60" s="21"/>
      <c r="FF60" s="2"/>
      <c r="FG60" s="2"/>
      <c r="FH60" s="2"/>
      <c r="FI60" s="210">
        <f t="shared" si="60"/>
        <v>0</v>
      </c>
      <c r="FJ60" s="49">
        <f>FI60-FK60-FL60</f>
        <v>0</v>
      </c>
      <c r="FK60" s="2"/>
      <c r="FL60" s="21"/>
      <c r="FM60" s="2"/>
      <c r="FN60" s="2"/>
      <c r="FO60" s="2"/>
      <c r="FP60" s="211">
        <f t="shared" si="22"/>
        <v>0</v>
      </c>
      <c r="FQ60" s="49">
        <f>FP60-FR60-FS60</f>
        <v>0</v>
      </c>
      <c r="FR60" s="2"/>
      <c r="FS60" s="21"/>
      <c r="FT60" s="2"/>
      <c r="FU60" s="2"/>
      <c r="FV60" s="2"/>
      <c r="FW60" s="210">
        <f t="shared" si="61"/>
        <v>0</v>
      </c>
      <c r="FX60" s="49">
        <f>FW60-FY60-FZ60</f>
        <v>0</v>
      </c>
      <c r="FY60" s="2"/>
      <c r="FZ60" s="21"/>
      <c r="GA60" s="2"/>
      <c r="GB60" s="2"/>
      <c r="GC60" s="2"/>
      <c r="GD60" s="210">
        <f t="shared" si="62"/>
        <v>0</v>
      </c>
      <c r="GE60" s="49">
        <f>GD60-GF60-GG60</f>
        <v>0</v>
      </c>
      <c r="GF60" s="2"/>
      <c r="GG60" s="21"/>
      <c r="GH60" s="2"/>
      <c r="GI60" s="2"/>
      <c r="GJ60" s="2"/>
      <c r="GK60" s="210">
        <f t="shared" si="63"/>
        <v>0</v>
      </c>
      <c r="GL60" s="49">
        <f>GK60-GM60-GN60</f>
        <v>0</v>
      </c>
      <c r="GM60" s="2"/>
      <c r="GN60" s="21"/>
      <c r="GO60" s="2"/>
      <c r="GP60" s="2"/>
      <c r="GQ60" s="2"/>
      <c r="GR60" s="210">
        <f t="shared" si="64"/>
        <v>0</v>
      </c>
      <c r="GS60" s="49">
        <f>GR60-GT60-GU60</f>
        <v>0</v>
      </c>
      <c r="GT60" s="2"/>
      <c r="GU60" s="21"/>
      <c r="GV60" s="2"/>
      <c r="GW60" s="2"/>
      <c r="GX60" s="2"/>
      <c r="GY60" s="210">
        <f t="shared" si="65"/>
        <v>0</v>
      </c>
      <c r="GZ60" s="49">
        <f>GY60-HA60-HB60</f>
        <v>0</v>
      </c>
      <c r="HA60" s="2"/>
      <c r="HB60" s="21"/>
      <c r="HC60" s="2"/>
      <c r="HD60" s="2"/>
      <c r="HE60" s="2"/>
      <c r="HF60" s="210">
        <f t="shared" si="66"/>
        <v>0</v>
      </c>
      <c r="HG60" s="49">
        <f>HF60-HH60-HI60</f>
        <v>0</v>
      </c>
      <c r="HH60" s="2"/>
      <c r="HI60" s="21"/>
      <c r="HJ60" s="2"/>
      <c r="HK60" s="2"/>
      <c r="HL60" s="2"/>
      <c r="HM60" s="210">
        <f t="shared" si="67"/>
        <v>0</v>
      </c>
      <c r="HN60" s="49">
        <f>HM60-HO60-HP60</f>
        <v>0</v>
      </c>
      <c r="HO60" s="2"/>
      <c r="HP60" s="21"/>
      <c r="HQ60" s="2"/>
      <c r="HR60" s="2"/>
      <c r="HS60" s="2"/>
      <c r="HT60" s="210">
        <f t="shared" si="68"/>
        <v>0</v>
      </c>
      <c r="HU60" s="49">
        <f>HT60-HV60-HW60</f>
        <v>0</v>
      </c>
      <c r="HV60" s="2"/>
      <c r="HW60" s="21"/>
      <c r="HX60" s="2"/>
      <c r="HY60" s="2"/>
      <c r="HZ60" s="2"/>
      <c r="IA60" s="210">
        <f t="shared" si="69"/>
        <v>0</v>
      </c>
      <c r="IB60" s="49">
        <f>IA60-IC60-ID60</f>
        <v>0</v>
      </c>
      <c r="IC60" s="2"/>
      <c r="ID60" s="21"/>
      <c r="IE60" s="2"/>
      <c r="IF60" s="2"/>
      <c r="IG60" s="2"/>
      <c r="IH60" s="210">
        <f t="shared" si="70"/>
        <v>0</v>
      </c>
      <c r="II60" s="49">
        <f>IH60-IJ60-IK60</f>
        <v>0</v>
      </c>
      <c r="IJ60" s="2"/>
      <c r="IK60" s="21"/>
      <c r="IL60" s="2"/>
      <c r="IM60" s="2"/>
      <c r="IN60" s="2"/>
      <c r="IO60" s="210">
        <f t="shared" si="71"/>
        <v>0</v>
      </c>
      <c r="IP60" s="49">
        <f>IO60-IQ60-IR60</f>
        <v>0</v>
      </c>
      <c r="IQ60" s="2"/>
      <c r="IR60" s="21"/>
      <c r="IS60" s="37"/>
    </row>
    <row r="61" spans="1:253" s="97" customFormat="1" ht="9.75" customHeight="1">
      <c r="A61" s="74"/>
      <c r="B61" s="1" t="s">
        <v>135</v>
      </c>
      <c r="C61" s="64" t="s">
        <v>162</v>
      </c>
      <c r="D61" s="29">
        <f t="shared" si="72"/>
        <v>2000</v>
      </c>
      <c r="E61" s="2">
        <f>SUM(P61,W61,AD61,AK61,AR61,BF61,BM61,BT61,CH61,CO61,CV61,DC61,DJ61,DQ61,DX61,EE61)+SUM(EL61,ES61,EZ61,FG61,FN61,FU61,GB61,GI61,GP61,GW61,HD61,HK61,HR61,HY61,IF61,IM61)</f>
        <v>6286</v>
      </c>
      <c r="F61" s="210">
        <f t="shared" si="34"/>
        <v>0</v>
      </c>
      <c r="G61" s="210">
        <f t="shared" si="35"/>
        <v>2000</v>
      </c>
      <c r="H61" s="2">
        <f t="shared" si="515"/>
        <v>5000</v>
      </c>
      <c r="I61" s="2">
        <f t="shared" si="515"/>
        <v>7000</v>
      </c>
      <c r="J61" s="2">
        <f t="shared" si="516"/>
        <v>7000</v>
      </c>
      <c r="K61" s="2">
        <f t="shared" si="516"/>
        <v>0</v>
      </c>
      <c r="L61" s="10">
        <f>SUM(U61,AB61,AI61,AP61,AW61,BK61,BR61,BY61,CM61,CT61,DA61,DH61,DO61,DV61,EC61,EJ61)+SUM(EQ61,EX61,FE61,FL61,FS61,FZ61,GG61,GN61,GU61,HB61,HI61,HP61,HW61,ID61,IK61,IR61)</f>
        <v>0</v>
      </c>
      <c r="M61" s="163">
        <v>2000</v>
      </c>
      <c r="N61" s="2"/>
      <c r="O61" s="170">
        <v>2000</v>
      </c>
      <c r="P61" s="2">
        <v>6286</v>
      </c>
      <c r="Q61" s="2">
        <v>5000</v>
      </c>
      <c r="R61" s="210">
        <f t="shared" si="38"/>
        <v>7000</v>
      </c>
      <c r="S61" s="49">
        <f>R61-T61-U61</f>
        <v>7000</v>
      </c>
      <c r="T61" s="2"/>
      <c r="U61" s="21"/>
      <c r="V61" s="9"/>
      <c r="W61" s="2"/>
      <c r="X61" s="2"/>
      <c r="Y61" s="210">
        <f t="shared" si="39"/>
        <v>0</v>
      </c>
      <c r="Z61" s="49">
        <f t="shared" si="115"/>
        <v>0</v>
      </c>
      <c r="AA61" s="2"/>
      <c r="AB61" s="21"/>
      <c r="AC61" s="9"/>
      <c r="AD61" s="2"/>
      <c r="AE61" s="2"/>
      <c r="AF61" s="2">
        <f>AD61+AE61</f>
        <v>0</v>
      </c>
      <c r="AG61" s="49">
        <f>AF61-AH61-AI61</f>
        <v>0</v>
      </c>
      <c r="AH61" s="2"/>
      <c r="AI61" s="21"/>
      <c r="AJ61" s="9"/>
      <c r="AK61" s="2"/>
      <c r="AL61" s="2"/>
      <c r="AM61" s="2"/>
      <c r="AN61" s="49"/>
      <c r="AO61" s="2"/>
      <c r="AP61" s="21"/>
      <c r="AQ61" s="9"/>
      <c r="AR61" s="2"/>
      <c r="AS61" s="2"/>
      <c r="AT61" s="210">
        <f t="shared" si="40"/>
        <v>0</v>
      </c>
      <c r="AU61" s="49">
        <f>AT61-AV61-AW61</f>
        <v>0</v>
      </c>
      <c r="AV61" s="2"/>
      <c r="AW61" s="21"/>
      <c r="AX61" s="29">
        <f t="shared" si="517"/>
        <v>0</v>
      </c>
      <c r="AY61" s="2">
        <f t="shared" si="517"/>
        <v>0</v>
      </c>
      <c r="AZ61" s="2">
        <f t="shared" si="518"/>
        <v>0</v>
      </c>
      <c r="BA61" s="2">
        <f t="shared" si="518"/>
        <v>0</v>
      </c>
      <c r="BB61" s="2">
        <f t="shared" si="519"/>
        <v>0</v>
      </c>
      <c r="BC61" s="2">
        <f t="shared" si="519"/>
        <v>0</v>
      </c>
      <c r="BD61" s="21">
        <f t="shared" si="519"/>
        <v>0</v>
      </c>
      <c r="BE61" s="9"/>
      <c r="BF61" s="2"/>
      <c r="BG61" s="2"/>
      <c r="BH61" s="210">
        <f t="shared" si="44"/>
        <v>0</v>
      </c>
      <c r="BI61" s="49">
        <f>BH61-BJ61-BK61</f>
        <v>0</v>
      </c>
      <c r="BJ61" s="2"/>
      <c r="BK61" s="21"/>
      <c r="BL61" s="9"/>
      <c r="BM61" s="2"/>
      <c r="BN61" s="2"/>
      <c r="BO61" s="210">
        <f t="shared" si="45"/>
        <v>0</v>
      </c>
      <c r="BP61" s="49">
        <f>BO61-BQ61-BR61</f>
        <v>0</v>
      </c>
      <c r="BQ61" s="2"/>
      <c r="BR61" s="21"/>
      <c r="BS61" s="9"/>
      <c r="BT61" s="2"/>
      <c r="BU61" s="2"/>
      <c r="BV61" s="210">
        <f t="shared" si="46"/>
        <v>0</v>
      </c>
      <c r="BW61" s="49">
        <f>BV61-BX61-BY61</f>
        <v>0</v>
      </c>
      <c r="BX61" s="2"/>
      <c r="BY61" s="21"/>
      <c r="BZ61" s="29">
        <f t="shared" si="520"/>
        <v>0</v>
      </c>
      <c r="CA61" s="2">
        <f t="shared" si="520"/>
        <v>0</v>
      </c>
      <c r="CB61" s="2">
        <f t="shared" si="521"/>
        <v>0</v>
      </c>
      <c r="CC61" s="2">
        <f t="shared" si="521"/>
        <v>0</v>
      </c>
      <c r="CD61" s="2">
        <f t="shared" si="522"/>
        <v>0</v>
      </c>
      <c r="CE61" s="2">
        <f t="shared" si="522"/>
        <v>0</v>
      </c>
      <c r="CF61" s="21">
        <f t="shared" si="522"/>
        <v>0</v>
      </c>
      <c r="CG61" s="9"/>
      <c r="CH61" s="2"/>
      <c r="CI61" s="2"/>
      <c r="CJ61" s="2">
        <f t="shared" si="123"/>
        <v>0</v>
      </c>
      <c r="CK61" s="49">
        <f>CJ61-CL61-CM61</f>
        <v>0</v>
      </c>
      <c r="CL61" s="2"/>
      <c r="CM61" s="21"/>
      <c r="CN61" s="2"/>
      <c r="CO61" s="2"/>
      <c r="CP61" s="2"/>
      <c r="CQ61" s="210">
        <f t="shared" si="51"/>
        <v>0</v>
      </c>
      <c r="CR61" s="49">
        <f>CQ61-CS61-CT61</f>
        <v>0</v>
      </c>
      <c r="CS61" s="2"/>
      <c r="CT61" s="21"/>
      <c r="CU61" s="2"/>
      <c r="CV61" s="2"/>
      <c r="CW61" s="2"/>
      <c r="CX61" s="210">
        <f t="shared" si="52"/>
        <v>0</v>
      </c>
      <c r="CY61" s="49">
        <f>CX61-CZ61-DA61</f>
        <v>0</v>
      </c>
      <c r="CZ61" s="2"/>
      <c r="DA61" s="21"/>
      <c r="DB61" s="2"/>
      <c r="DC61" s="2"/>
      <c r="DD61" s="2"/>
      <c r="DE61" s="210">
        <f t="shared" si="53"/>
        <v>0</v>
      </c>
      <c r="DF61" s="49">
        <f>DE61-DG61-DH61</f>
        <v>0</v>
      </c>
      <c r="DG61" s="2"/>
      <c r="DH61" s="21"/>
      <c r="DI61" s="2"/>
      <c r="DJ61" s="2"/>
      <c r="DK61" s="2"/>
      <c r="DL61" s="210">
        <f t="shared" si="54"/>
        <v>0</v>
      </c>
      <c r="DM61" s="49">
        <f>DL61-DN61-DO61</f>
        <v>0</v>
      </c>
      <c r="DN61" s="2"/>
      <c r="DO61" s="21"/>
      <c r="DP61" s="2"/>
      <c r="DQ61" s="2"/>
      <c r="DR61" s="2"/>
      <c r="DS61" s="210">
        <f t="shared" si="55"/>
        <v>0</v>
      </c>
      <c r="DT61" s="49">
        <f>DS61-DU61-DV61</f>
        <v>0</v>
      </c>
      <c r="DU61" s="2"/>
      <c r="DV61" s="21"/>
      <c r="DW61" s="2"/>
      <c r="DX61" s="2"/>
      <c r="DY61" s="2"/>
      <c r="DZ61" s="210">
        <f t="shared" si="56"/>
        <v>0</v>
      </c>
      <c r="EA61" s="49">
        <f>DZ61-EB61-EC61</f>
        <v>0</v>
      </c>
      <c r="EB61" s="2"/>
      <c r="EC61" s="21"/>
      <c r="ED61" s="2"/>
      <c r="EE61" s="2"/>
      <c r="EF61" s="2"/>
      <c r="EG61" s="210">
        <f t="shared" si="57"/>
        <v>0</v>
      </c>
      <c r="EH61" s="49">
        <f>EG61-EI61-EJ61</f>
        <v>0</v>
      </c>
      <c r="EI61" s="2"/>
      <c r="EJ61" s="21"/>
      <c r="EK61" s="2"/>
      <c r="EL61" s="2"/>
      <c r="EM61" s="2"/>
      <c r="EN61" s="211">
        <f t="shared" si="17"/>
        <v>0</v>
      </c>
      <c r="EO61" s="49">
        <f>EN61-EP61-EQ61</f>
        <v>0</v>
      </c>
      <c r="EP61" s="2"/>
      <c r="EQ61" s="21"/>
      <c r="ER61" s="2"/>
      <c r="ES61" s="2"/>
      <c r="ET61" s="2"/>
      <c r="EU61" s="210">
        <f t="shared" si="58"/>
        <v>0</v>
      </c>
      <c r="EV61" s="49">
        <f>EU61-EW61-EX61</f>
        <v>0</v>
      </c>
      <c r="EW61" s="2"/>
      <c r="EX61" s="21"/>
      <c r="EY61" s="2"/>
      <c r="EZ61" s="2"/>
      <c r="FA61" s="2"/>
      <c r="FB61" s="210">
        <f t="shared" si="59"/>
        <v>0</v>
      </c>
      <c r="FC61" s="49">
        <f>FB61-FD61-FE61</f>
        <v>0</v>
      </c>
      <c r="FD61" s="2"/>
      <c r="FE61" s="21"/>
      <c r="FF61" s="2"/>
      <c r="FG61" s="2"/>
      <c r="FH61" s="2"/>
      <c r="FI61" s="210">
        <f t="shared" si="60"/>
        <v>0</v>
      </c>
      <c r="FJ61" s="49">
        <f>FI61-FK61-FL61</f>
        <v>0</v>
      </c>
      <c r="FK61" s="2"/>
      <c r="FL61" s="21"/>
      <c r="FM61" s="2"/>
      <c r="FN61" s="2"/>
      <c r="FO61" s="2"/>
      <c r="FP61" s="211">
        <f t="shared" si="22"/>
        <v>0</v>
      </c>
      <c r="FQ61" s="49">
        <f>FP61-FR61-FS61</f>
        <v>0</v>
      </c>
      <c r="FR61" s="2"/>
      <c r="FS61" s="21"/>
      <c r="FT61" s="2"/>
      <c r="FU61" s="2"/>
      <c r="FV61" s="2"/>
      <c r="FW61" s="210">
        <f t="shared" si="61"/>
        <v>0</v>
      </c>
      <c r="FX61" s="49">
        <f>FW61-FY61-FZ61</f>
        <v>0</v>
      </c>
      <c r="FY61" s="2"/>
      <c r="FZ61" s="21"/>
      <c r="GA61" s="2"/>
      <c r="GB61" s="2"/>
      <c r="GC61" s="2"/>
      <c r="GD61" s="210">
        <f t="shared" si="62"/>
        <v>0</v>
      </c>
      <c r="GE61" s="49">
        <f>GD61-GF61-GG61</f>
        <v>0</v>
      </c>
      <c r="GF61" s="2"/>
      <c r="GG61" s="21"/>
      <c r="GH61" s="2"/>
      <c r="GI61" s="2"/>
      <c r="GJ61" s="2"/>
      <c r="GK61" s="210">
        <f t="shared" si="63"/>
        <v>0</v>
      </c>
      <c r="GL61" s="49">
        <f>GK61-GM61-GN61</f>
        <v>0</v>
      </c>
      <c r="GM61" s="2"/>
      <c r="GN61" s="21"/>
      <c r="GO61" s="2"/>
      <c r="GP61" s="2"/>
      <c r="GQ61" s="2"/>
      <c r="GR61" s="210">
        <f t="shared" si="64"/>
        <v>0</v>
      </c>
      <c r="GS61" s="49">
        <f>GR61-GT61-GU61</f>
        <v>0</v>
      </c>
      <c r="GT61" s="2"/>
      <c r="GU61" s="21"/>
      <c r="GV61" s="2"/>
      <c r="GW61" s="2"/>
      <c r="GX61" s="2"/>
      <c r="GY61" s="210">
        <f t="shared" si="65"/>
        <v>0</v>
      </c>
      <c r="GZ61" s="49">
        <f>GY61-HA61-HB61</f>
        <v>0</v>
      </c>
      <c r="HA61" s="2"/>
      <c r="HB61" s="21"/>
      <c r="HC61" s="2"/>
      <c r="HD61" s="2"/>
      <c r="HE61" s="2"/>
      <c r="HF61" s="210">
        <f t="shared" si="66"/>
        <v>0</v>
      </c>
      <c r="HG61" s="49">
        <f>HF61-HH61-HI61</f>
        <v>0</v>
      </c>
      <c r="HH61" s="2"/>
      <c r="HI61" s="21"/>
      <c r="HJ61" s="2"/>
      <c r="HK61" s="2"/>
      <c r="HL61" s="2"/>
      <c r="HM61" s="210">
        <f t="shared" si="67"/>
        <v>0</v>
      </c>
      <c r="HN61" s="49">
        <f>HM61-HO61-HP61</f>
        <v>0</v>
      </c>
      <c r="HO61" s="2"/>
      <c r="HP61" s="21"/>
      <c r="HQ61" s="2"/>
      <c r="HR61" s="2"/>
      <c r="HS61" s="2"/>
      <c r="HT61" s="210">
        <f t="shared" si="68"/>
        <v>0</v>
      </c>
      <c r="HU61" s="49">
        <f>HT61-HV61-HW61</f>
        <v>0</v>
      </c>
      <c r="HV61" s="2"/>
      <c r="HW61" s="21"/>
      <c r="HX61" s="2"/>
      <c r="HY61" s="2"/>
      <c r="HZ61" s="2"/>
      <c r="IA61" s="210">
        <f t="shared" si="69"/>
        <v>0</v>
      </c>
      <c r="IB61" s="49">
        <f>IA61-IC61-ID61</f>
        <v>0</v>
      </c>
      <c r="IC61" s="2"/>
      <c r="ID61" s="21"/>
      <c r="IE61" s="2"/>
      <c r="IF61" s="2"/>
      <c r="IG61" s="2"/>
      <c r="IH61" s="210">
        <f t="shared" si="70"/>
        <v>0</v>
      </c>
      <c r="II61" s="49">
        <f>IH61-IJ61-IK61</f>
        <v>0</v>
      </c>
      <c r="IJ61" s="2"/>
      <c r="IK61" s="21"/>
      <c r="IL61" s="2"/>
      <c r="IM61" s="2"/>
      <c r="IN61" s="2"/>
      <c r="IO61" s="210">
        <f t="shared" si="71"/>
        <v>0</v>
      </c>
      <c r="IP61" s="49">
        <f>IO61-IQ61-IR61</f>
        <v>0</v>
      </c>
      <c r="IQ61" s="2"/>
      <c r="IR61" s="21"/>
      <c r="IS61" s="37"/>
    </row>
    <row r="62" spans="1:253" s="97" customFormat="1" ht="9.75" customHeight="1">
      <c r="A62" s="74"/>
      <c r="B62" s="1" t="s">
        <v>136</v>
      </c>
      <c r="C62" s="64" t="s">
        <v>166</v>
      </c>
      <c r="D62" s="29">
        <f t="shared" si="72"/>
        <v>10000</v>
      </c>
      <c r="E62" s="2">
        <f>SUM(P62,W62,AD62,AK62,AR62,BF62,BM62,BT62,CH62,CO62,CV62,DC62,DJ62,DQ62,DX62,EE62)+SUM(EL62,ES62,EZ62,FG62,FN62,FU62,GB62,GI62,GP62,GW62,HD62,HK62,HR62,HY62,IF62,IM62)</f>
        <v>11200</v>
      </c>
      <c r="F62" s="210">
        <f t="shared" si="34"/>
        <v>0</v>
      </c>
      <c r="G62" s="210">
        <f t="shared" si="35"/>
        <v>10000</v>
      </c>
      <c r="H62" s="2">
        <f t="shared" si="515"/>
        <v>0</v>
      </c>
      <c r="I62" s="2">
        <f t="shared" si="515"/>
        <v>10000</v>
      </c>
      <c r="J62" s="2">
        <f t="shared" si="516"/>
        <v>0</v>
      </c>
      <c r="K62" s="2">
        <f t="shared" si="516"/>
        <v>10000</v>
      </c>
      <c r="L62" s="10">
        <f>SUM(U62,AB62,AI62,AP62,AW62,BK62,BR62,BY62,CM62,CT62,DA62,DH62,DO62,DV62,EC62,EJ62)+SUM(EQ62,EX62,FE62,FL62,FS62,FZ62,GG62,GN62,GU62,HB62,HI62,HP62,HW62,ID62,IK62,IR62)</f>
        <v>0</v>
      </c>
      <c r="M62" s="163">
        <v>10000</v>
      </c>
      <c r="N62" s="2"/>
      <c r="O62" s="170">
        <v>10000</v>
      </c>
      <c r="P62" s="2">
        <v>11200</v>
      </c>
      <c r="Q62" s="2"/>
      <c r="R62" s="210">
        <f t="shared" si="38"/>
        <v>10000</v>
      </c>
      <c r="S62" s="49">
        <f>R62-T62-U62</f>
        <v>0</v>
      </c>
      <c r="T62" s="2">
        <v>10000</v>
      </c>
      <c r="U62" s="21"/>
      <c r="V62" s="9"/>
      <c r="W62" s="2"/>
      <c r="X62" s="2"/>
      <c r="Y62" s="210">
        <f t="shared" si="39"/>
        <v>0</v>
      </c>
      <c r="Z62" s="49">
        <f t="shared" si="115"/>
        <v>0</v>
      </c>
      <c r="AA62" s="2"/>
      <c r="AB62" s="21"/>
      <c r="AC62" s="9"/>
      <c r="AD62" s="2"/>
      <c r="AE62" s="2"/>
      <c r="AF62" s="2">
        <f>AD62+AE62</f>
        <v>0</v>
      </c>
      <c r="AG62" s="49">
        <f>AF62-AH62-AI62</f>
        <v>0</v>
      </c>
      <c r="AH62" s="2"/>
      <c r="AI62" s="21"/>
      <c r="AJ62" s="9"/>
      <c r="AK62" s="2"/>
      <c r="AL62" s="2"/>
      <c r="AM62" s="2"/>
      <c r="AN62" s="49"/>
      <c r="AO62" s="2"/>
      <c r="AP62" s="21"/>
      <c r="AQ62" s="9"/>
      <c r="AR62" s="2"/>
      <c r="AS62" s="2"/>
      <c r="AT62" s="210">
        <f t="shared" si="40"/>
        <v>0</v>
      </c>
      <c r="AU62" s="49">
        <f>AT62-AV62-AW62</f>
        <v>0</v>
      </c>
      <c r="AV62" s="2"/>
      <c r="AW62" s="21"/>
      <c r="AX62" s="29">
        <f t="shared" si="517"/>
        <v>0</v>
      </c>
      <c r="AY62" s="2">
        <f t="shared" si="517"/>
        <v>0</v>
      </c>
      <c r="AZ62" s="2">
        <f t="shared" si="518"/>
        <v>0</v>
      </c>
      <c r="BA62" s="2">
        <f t="shared" si="518"/>
        <v>0</v>
      </c>
      <c r="BB62" s="2">
        <f t="shared" si="519"/>
        <v>0</v>
      </c>
      <c r="BC62" s="2">
        <f t="shared" si="519"/>
        <v>0</v>
      </c>
      <c r="BD62" s="21">
        <f t="shared" si="519"/>
        <v>0</v>
      </c>
      <c r="BE62" s="9"/>
      <c r="BF62" s="2"/>
      <c r="BG62" s="2"/>
      <c r="BH62" s="210">
        <f t="shared" si="44"/>
        <v>0</v>
      </c>
      <c r="BI62" s="49">
        <f>BH62-BJ62-BK62</f>
        <v>0</v>
      </c>
      <c r="BJ62" s="2"/>
      <c r="BK62" s="21"/>
      <c r="BL62" s="9"/>
      <c r="BM62" s="2"/>
      <c r="BN62" s="2"/>
      <c r="BO62" s="210">
        <f t="shared" si="45"/>
        <v>0</v>
      </c>
      <c r="BP62" s="49">
        <f>BO62-BQ62-BR62</f>
        <v>0</v>
      </c>
      <c r="BQ62" s="2"/>
      <c r="BR62" s="21"/>
      <c r="BS62" s="9"/>
      <c r="BT62" s="2"/>
      <c r="BU62" s="2"/>
      <c r="BV62" s="210">
        <f t="shared" si="46"/>
        <v>0</v>
      </c>
      <c r="BW62" s="49">
        <f>BV62-BX62-BY62</f>
        <v>0</v>
      </c>
      <c r="BX62" s="2"/>
      <c r="BY62" s="21"/>
      <c r="BZ62" s="29">
        <f t="shared" si="520"/>
        <v>0</v>
      </c>
      <c r="CA62" s="2">
        <f t="shared" si="520"/>
        <v>0</v>
      </c>
      <c r="CB62" s="2">
        <f t="shared" si="521"/>
        <v>0</v>
      </c>
      <c r="CC62" s="2">
        <f t="shared" si="521"/>
        <v>0</v>
      </c>
      <c r="CD62" s="2">
        <f t="shared" si="522"/>
        <v>0</v>
      </c>
      <c r="CE62" s="2">
        <f t="shared" si="522"/>
        <v>0</v>
      </c>
      <c r="CF62" s="21">
        <f t="shared" si="522"/>
        <v>0</v>
      </c>
      <c r="CG62" s="9"/>
      <c r="CH62" s="2"/>
      <c r="CI62" s="2"/>
      <c r="CJ62" s="2">
        <f t="shared" si="123"/>
        <v>0</v>
      </c>
      <c r="CK62" s="49">
        <f>CJ62-CL62-CM62</f>
        <v>0</v>
      </c>
      <c r="CL62" s="2"/>
      <c r="CM62" s="21"/>
      <c r="CN62" s="2"/>
      <c r="CO62" s="2"/>
      <c r="CP62" s="2"/>
      <c r="CQ62" s="210">
        <f t="shared" si="51"/>
        <v>0</v>
      </c>
      <c r="CR62" s="49">
        <f>CQ62-CS62-CT62</f>
        <v>0</v>
      </c>
      <c r="CS62" s="2"/>
      <c r="CT62" s="21"/>
      <c r="CU62" s="2"/>
      <c r="CV62" s="2"/>
      <c r="CW62" s="2"/>
      <c r="CX62" s="210">
        <f t="shared" si="52"/>
        <v>0</v>
      </c>
      <c r="CY62" s="49">
        <f>CX62-CZ62-DA62</f>
        <v>0</v>
      </c>
      <c r="CZ62" s="2"/>
      <c r="DA62" s="21"/>
      <c r="DB62" s="2"/>
      <c r="DC62" s="2"/>
      <c r="DD62" s="2"/>
      <c r="DE62" s="210">
        <f t="shared" si="53"/>
        <v>0</v>
      </c>
      <c r="DF62" s="49">
        <f>DE62-DG62-DH62</f>
        <v>0</v>
      </c>
      <c r="DG62" s="2"/>
      <c r="DH62" s="21"/>
      <c r="DI62" s="2"/>
      <c r="DJ62" s="2"/>
      <c r="DK62" s="2"/>
      <c r="DL62" s="210">
        <f t="shared" si="54"/>
        <v>0</v>
      </c>
      <c r="DM62" s="49">
        <f>DL62-DN62-DO62</f>
        <v>0</v>
      </c>
      <c r="DN62" s="2"/>
      <c r="DO62" s="21"/>
      <c r="DP62" s="2"/>
      <c r="DQ62" s="2"/>
      <c r="DR62" s="2"/>
      <c r="DS62" s="210">
        <f t="shared" si="55"/>
        <v>0</v>
      </c>
      <c r="DT62" s="49">
        <f>DS62-DU62-DV62</f>
        <v>0</v>
      </c>
      <c r="DU62" s="2"/>
      <c r="DV62" s="21"/>
      <c r="DW62" s="2"/>
      <c r="DX62" s="2"/>
      <c r="DY62" s="2"/>
      <c r="DZ62" s="210">
        <f t="shared" si="56"/>
        <v>0</v>
      </c>
      <c r="EA62" s="49">
        <f>DZ62-EB62-EC62</f>
        <v>0</v>
      </c>
      <c r="EB62" s="2"/>
      <c r="EC62" s="21"/>
      <c r="ED62" s="2"/>
      <c r="EE62" s="2"/>
      <c r="EF62" s="2"/>
      <c r="EG62" s="210">
        <f t="shared" si="57"/>
        <v>0</v>
      </c>
      <c r="EH62" s="49">
        <f>EG62-EI62-EJ62</f>
        <v>0</v>
      </c>
      <c r="EI62" s="2"/>
      <c r="EJ62" s="21"/>
      <c r="EK62" s="2"/>
      <c r="EL62" s="2"/>
      <c r="EM62" s="2"/>
      <c r="EN62" s="211">
        <f t="shared" si="17"/>
        <v>0</v>
      </c>
      <c r="EO62" s="49">
        <f>EN62-EP62-EQ62</f>
        <v>0</v>
      </c>
      <c r="EP62" s="2"/>
      <c r="EQ62" s="21"/>
      <c r="ER62" s="2"/>
      <c r="ES62" s="2"/>
      <c r="ET62" s="2"/>
      <c r="EU62" s="210">
        <f t="shared" si="58"/>
        <v>0</v>
      </c>
      <c r="EV62" s="49">
        <f>EU62-EW62-EX62</f>
        <v>0</v>
      </c>
      <c r="EW62" s="2"/>
      <c r="EX62" s="21"/>
      <c r="EY62" s="2"/>
      <c r="EZ62" s="2"/>
      <c r="FA62" s="2"/>
      <c r="FB62" s="210">
        <f t="shared" si="59"/>
        <v>0</v>
      </c>
      <c r="FC62" s="49">
        <f>FB62-FD62-FE62</f>
        <v>0</v>
      </c>
      <c r="FD62" s="2"/>
      <c r="FE62" s="21"/>
      <c r="FF62" s="2"/>
      <c r="FG62" s="2"/>
      <c r="FH62" s="2"/>
      <c r="FI62" s="210">
        <f t="shared" si="60"/>
        <v>0</v>
      </c>
      <c r="FJ62" s="49">
        <f>FI62-FK62-FL62</f>
        <v>0</v>
      </c>
      <c r="FK62" s="2"/>
      <c r="FL62" s="21"/>
      <c r="FM62" s="2"/>
      <c r="FN62" s="2"/>
      <c r="FO62" s="2"/>
      <c r="FP62" s="211">
        <f t="shared" si="22"/>
        <v>0</v>
      </c>
      <c r="FQ62" s="49">
        <f>FP62-FR62-FS62</f>
        <v>0</v>
      </c>
      <c r="FR62" s="2"/>
      <c r="FS62" s="21"/>
      <c r="FT62" s="2"/>
      <c r="FU62" s="2"/>
      <c r="FV62" s="2"/>
      <c r="FW62" s="210">
        <f t="shared" si="61"/>
        <v>0</v>
      </c>
      <c r="FX62" s="49">
        <f>FW62-FY62-FZ62</f>
        <v>0</v>
      </c>
      <c r="FY62" s="2"/>
      <c r="FZ62" s="21"/>
      <c r="GA62" s="2"/>
      <c r="GB62" s="2"/>
      <c r="GC62" s="2"/>
      <c r="GD62" s="210">
        <f t="shared" si="62"/>
        <v>0</v>
      </c>
      <c r="GE62" s="49">
        <f>GD62-GF62-GG62</f>
        <v>0</v>
      </c>
      <c r="GF62" s="2"/>
      <c r="GG62" s="21"/>
      <c r="GH62" s="2"/>
      <c r="GI62" s="2"/>
      <c r="GJ62" s="2"/>
      <c r="GK62" s="210">
        <f t="shared" si="63"/>
        <v>0</v>
      </c>
      <c r="GL62" s="49">
        <f>GK62-GM62-GN62</f>
        <v>0</v>
      </c>
      <c r="GM62" s="2"/>
      <c r="GN62" s="21"/>
      <c r="GO62" s="2"/>
      <c r="GP62" s="2"/>
      <c r="GQ62" s="2"/>
      <c r="GR62" s="210">
        <f t="shared" si="64"/>
        <v>0</v>
      </c>
      <c r="GS62" s="49">
        <f>GR62-GT62-GU62</f>
        <v>0</v>
      </c>
      <c r="GT62" s="2"/>
      <c r="GU62" s="21"/>
      <c r="GV62" s="2"/>
      <c r="GW62" s="2"/>
      <c r="GX62" s="2"/>
      <c r="GY62" s="210">
        <f t="shared" si="65"/>
        <v>0</v>
      </c>
      <c r="GZ62" s="49">
        <f>GY62-HA62-HB62</f>
        <v>0</v>
      </c>
      <c r="HA62" s="2"/>
      <c r="HB62" s="21"/>
      <c r="HC62" s="2"/>
      <c r="HD62" s="2"/>
      <c r="HE62" s="2"/>
      <c r="HF62" s="210">
        <f t="shared" si="66"/>
        <v>0</v>
      </c>
      <c r="HG62" s="49">
        <f>HF62-HH62-HI62</f>
        <v>0</v>
      </c>
      <c r="HH62" s="2"/>
      <c r="HI62" s="21"/>
      <c r="HJ62" s="2"/>
      <c r="HK62" s="2"/>
      <c r="HL62" s="2"/>
      <c r="HM62" s="210">
        <f t="shared" si="67"/>
        <v>0</v>
      </c>
      <c r="HN62" s="49">
        <f>HM62-HO62-HP62</f>
        <v>0</v>
      </c>
      <c r="HO62" s="2"/>
      <c r="HP62" s="21"/>
      <c r="HQ62" s="2"/>
      <c r="HR62" s="2"/>
      <c r="HS62" s="2"/>
      <c r="HT62" s="210">
        <f t="shared" si="68"/>
        <v>0</v>
      </c>
      <c r="HU62" s="49">
        <f>HT62-HV62-HW62</f>
        <v>0</v>
      </c>
      <c r="HV62" s="2"/>
      <c r="HW62" s="21"/>
      <c r="HX62" s="2"/>
      <c r="HY62" s="2"/>
      <c r="HZ62" s="2"/>
      <c r="IA62" s="210">
        <f t="shared" si="69"/>
        <v>0</v>
      </c>
      <c r="IB62" s="49">
        <f>IA62-IC62-ID62</f>
        <v>0</v>
      </c>
      <c r="IC62" s="2"/>
      <c r="ID62" s="21"/>
      <c r="IE62" s="2"/>
      <c r="IF62" s="2"/>
      <c r="IG62" s="2"/>
      <c r="IH62" s="210">
        <f t="shared" si="70"/>
        <v>0</v>
      </c>
      <c r="II62" s="49">
        <f>IH62-IJ62-IK62</f>
        <v>0</v>
      </c>
      <c r="IJ62" s="2"/>
      <c r="IK62" s="21"/>
      <c r="IL62" s="2"/>
      <c r="IM62" s="2"/>
      <c r="IN62" s="2"/>
      <c r="IO62" s="210">
        <f t="shared" si="71"/>
        <v>0</v>
      </c>
      <c r="IP62" s="49">
        <f>IO62-IQ62-IR62</f>
        <v>0</v>
      </c>
      <c r="IQ62" s="2"/>
      <c r="IR62" s="21"/>
      <c r="IS62" s="37"/>
    </row>
    <row r="63" spans="1:253" s="97" customFormat="1" ht="9.75" customHeight="1">
      <c r="A63" s="74"/>
      <c r="B63" s="1" t="s">
        <v>137</v>
      </c>
      <c r="C63" s="64" t="s">
        <v>164</v>
      </c>
      <c r="D63" s="29">
        <f t="shared" si="72"/>
        <v>317000</v>
      </c>
      <c r="E63" s="2">
        <f>SUM(P63,W63,AD63,AK63,AR63,BF63,BM63,BT63,CH63,CO63,CV63,DC63,DJ63,DQ63,DX63,EE63)+SUM(EL63,ES63,EZ63,FG63,FN63,FU63,GB63,GI63,GP63,GW63,HD63,HK63,HR63,HY63,IF63,IM63)</f>
        <v>323602</v>
      </c>
      <c r="F63" s="210">
        <f t="shared" si="34"/>
        <v>0</v>
      </c>
      <c r="G63" s="210">
        <f t="shared" si="35"/>
        <v>317000</v>
      </c>
      <c r="H63" s="2">
        <f t="shared" si="515"/>
        <v>23000</v>
      </c>
      <c r="I63" s="2">
        <f t="shared" si="515"/>
        <v>340000</v>
      </c>
      <c r="J63" s="2">
        <f t="shared" si="516"/>
        <v>2000</v>
      </c>
      <c r="K63" s="2">
        <f t="shared" si="516"/>
        <v>338000</v>
      </c>
      <c r="L63" s="10">
        <f>SUM(U63,AB63,AI63,AP63,AW63,BK63,BR63,BY63,CM63,CT63,DA63,DH63,DO63,DV63,EC63,EJ63)+SUM(EQ63,EX63,FE63,FL63,FS63,FZ63,GG63,GN63,GU63,HB63,HI63,HP63,HW63,ID63,IK63,IR63)</f>
        <v>0</v>
      </c>
      <c r="M63" s="163">
        <v>317000</v>
      </c>
      <c r="N63" s="2"/>
      <c r="O63" s="170">
        <v>317000</v>
      </c>
      <c r="P63" s="2">
        <v>323602</v>
      </c>
      <c r="Q63" s="2">
        <v>23000</v>
      </c>
      <c r="R63" s="210">
        <f t="shared" si="38"/>
        <v>340000</v>
      </c>
      <c r="S63" s="49">
        <f>R63-T63-U63</f>
        <v>2000</v>
      </c>
      <c r="T63" s="2">
        <v>338000</v>
      </c>
      <c r="U63" s="21"/>
      <c r="V63" s="9"/>
      <c r="W63" s="2"/>
      <c r="X63" s="2"/>
      <c r="Y63" s="210">
        <f t="shared" si="39"/>
        <v>0</v>
      </c>
      <c r="Z63" s="49">
        <f t="shared" si="115"/>
        <v>0</v>
      </c>
      <c r="AA63" s="2"/>
      <c r="AB63" s="21"/>
      <c r="AC63" s="9"/>
      <c r="AD63" s="2"/>
      <c r="AE63" s="2"/>
      <c r="AF63" s="2">
        <f>AD63+AE63</f>
        <v>0</v>
      </c>
      <c r="AG63" s="49">
        <f>AF63-AH63-AI63</f>
        <v>0</v>
      </c>
      <c r="AH63" s="2"/>
      <c r="AI63" s="21"/>
      <c r="AJ63" s="9"/>
      <c r="AK63" s="2"/>
      <c r="AL63" s="2"/>
      <c r="AM63" s="2"/>
      <c r="AN63" s="49"/>
      <c r="AO63" s="2"/>
      <c r="AP63" s="21"/>
      <c r="AQ63" s="9"/>
      <c r="AR63" s="2"/>
      <c r="AS63" s="2"/>
      <c r="AT63" s="210">
        <f t="shared" si="40"/>
        <v>0</v>
      </c>
      <c r="AU63" s="49">
        <f>AT63-AV63-AW63</f>
        <v>0</v>
      </c>
      <c r="AV63" s="2"/>
      <c r="AW63" s="21"/>
      <c r="AX63" s="29">
        <f t="shared" si="517"/>
        <v>0</v>
      </c>
      <c r="AY63" s="2">
        <f t="shared" si="517"/>
        <v>0</v>
      </c>
      <c r="AZ63" s="2">
        <f t="shared" si="518"/>
        <v>0</v>
      </c>
      <c r="BA63" s="2">
        <f t="shared" si="518"/>
        <v>0</v>
      </c>
      <c r="BB63" s="2">
        <f t="shared" si="519"/>
        <v>0</v>
      </c>
      <c r="BC63" s="2">
        <f t="shared" si="519"/>
        <v>0</v>
      </c>
      <c r="BD63" s="21">
        <f t="shared" si="519"/>
        <v>0</v>
      </c>
      <c r="BE63" s="9"/>
      <c r="BF63" s="2"/>
      <c r="BG63" s="2"/>
      <c r="BH63" s="210">
        <f t="shared" si="44"/>
        <v>0</v>
      </c>
      <c r="BI63" s="49">
        <f>BH63-BJ63-BK63</f>
        <v>0</v>
      </c>
      <c r="BJ63" s="2"/>
      <c r="BK63" s="21"/>
      <c r="BL63" s="9"/>
      <c r="BM63" s="2"/>
      <c r="BN63" s="2"/>
      <c r="BO63" s="210">
        <f t="shared" si="45"/>
        <v>0</v>
      </c>
      <c r="BP63" s="49">
        <f>BO63-BQ63-BR63</f>
        <v>0</v>
      </c>
      <c r="BQ63" s="2"/>
      <c r="BR63" s="21"/>
      <c r="BS63" s="9"/>
      <c r="BT63" s="2"/>
      <c r="BU63" s="2"/>
      <c r="BV63" s="210">
        <f t="shared" si="46"/>
        <v>0</v>
      </c>
      <c r="BW63" s="49">
        <f>BV63-BX63-BY63</f>
        <v>0</v>
      </c>
      <c r="BX63" s="2"/>
      <c r="BY63" s="21"/>
      <c r="BZ63" s="29">
        <f t="shared" si="520"/>
        <v>0</v>
      </c>
      <c r="CA63" s="2">
        <f t="shared" si="520"/>
        <v>0</v>
      </c>
      <c r="CB63" s="2">
        <f t="shared" si="521"/>
        <v>0</v>
      </c>
      <c r="CC63" s="2">
        <f t="shared" si="521"/>
        <v>0</v>
      </c>
      <c r="CD63" s="2">
        <f t="shared" si="522"/>
        <v>0</v>
      </c>
      <c r="CE63" s="2">
        <f t="shared" si="522"/>
        <v>0</v>
      </c>
      <c r="CF63" s="21">
        <f t="shared" si="522"/>
        <v>0</v>
      </c>
      <c r="CG63" s="9"/>
      <c r="CH63" s="2"/>
      <c r="CI63" s="2"/>
      <c r="CJ63" s="2">
        <f t="shared" si="123"/>
        <v>0</v>
      </c>
      <c r="CK63" s="49">
        <f>CJ63-CL63-CM63</f>
        <v>0</v>
      </c>
      <c r="CL63" s="2"/>
      <c r="CM63" s="21"/>
      <c r="CN63" s="2"/>
      <c r="CO63" s="2"/>
      <c r="CP63" s="2"/>
      <c r="CQ63" s="210">
        <f t="shared" si="51"/>
        <v>0</v>
      </c>
      <c r="CR63" s="49">
        <f>CQ63-CS63-CT63</f>
        <v>0</v>
      </c>
      <c r="CS63" s="2"/>
      <c r="CT63" s="21"/>
      <c r="CU63" s="2"/>
      <c r="CV63" s="2"/>
      <c r="CW63" s="2"/>
      <c r="CX63" s="210">
        <f t="shared" si="52"/>
        <v>0</v>
      </c>
      <c r="CY63" s="49">
        <f>CX63-CZ63-DA63</f>
        <v>0</v>
      </c>
      <c r="CZ63" s="2"/>
      <c r="DA63" s="21"/>
      <c r="DB63" s="2"/>
      <c r="DC63" s="2"/>
      <c r="DD63" s="2"/>
      <c r="DE63" s="210">
        <f t="shared" si="53"/>
        <v>0</v>
      </c>
      <c r="DF63" s="49">
        <f>DE63-DG63-DH63</f>
        <v>0</v>
      </c>
      <c r="DG63" s="2"/>
      <c r="DH63" s="21"/>
      <c r="DI63" s="2"/>
      <c r="DJ63" s="2"/>
      <c r="DK63" s="2"/>
      <c r="DL63" s="210">
        <f t="shared" si="54"/>
        <v>0</v>
      </c>
      <c r="DM63" s="49">
        <f>DL63-DN63-DO63</f>
        <v>0</v>
      </c>
      <c r="DN63" s="2"/>
      <c r="DO63" s="21"/>
      <c r="DP63" s="2"/>
      <c r="DQ63" s="2"/>
      <c r="DR63" s="2"/>
      <c r="DS63" s="210">
        <f t="shared" si="55"/>
        <v>0</v>
      </c>
      <c r="DT63" s="49">
        <f>DS63-DU63-DV63</f>
        <v>0</v>
      </c>
      <c r="DU63" s="2"/>
      <c r="DV63" s="21"/>
      <c r="DW63" s="2"/>
      <c r="DX63" s="2"/>
      <c r="DY63" s="2"/>
      <c r="DZ63" s="210">
        <f t="shared" si="56"/>
        <v>0</v>
      </c>
      <c r="EA63" s="49">
        <f>DZ63-EB63-EC63</f>
        <v>0</v>
      </c>
      <c r="EB63" s="2"/>
      <c r="EC63" s="21"/>
      <c r="ED63" s="2"/>
      <c r="EE63" s="2"/>
      <c r="EF63" s="2"/>
      <c r="EG63" s="210">
        <f t="shared" si="57"/>
        <v>0</v>
      </c>
      <c r="EH63" s="49">
        <f>EG63-EI63-EJ63</f>
        <v>0</v>
      </c>
      <c r="EI63" s="2"/>
      <c r="EJ63" s="21"/>
      <c r="EK63" s="2"/>
      <c r="EL63" s="2"/>
      <c r="EM63" s="2"/>
      <c r="EN63" s="211">
        <f t="shared" si="17"/>
        <v>0</v>
      </c>
      <c r="EO63" s="49">
        <f>EN63-EP63-EQ63</f>
        <v>0</v>
      </c>
      <c r="EP63" s="2"/>
      <c r="EQ63" s="21"/>
      <c r="ER63" s="2"/>
      <c r="ES63" s="2"/>
      <c r="ET63" s="2"/>
      <c r="EU63" s="210">
        <f t="shared" si="58"/>
        <v>0</v>
      </c>
      <c r="EV63" s="49">
        <f>EU63-EW63-EX63</f>
        <v>0</v>
      </c>
      <c r="EW63" s="2"/>
      <c r="EX63" s="21"/>
      <c r="EY63" s="2"/>
      <c r="EZ63" s="2"/>
      <c r="FA63" s="2"/>
      <c r="FB63" s="210">
        <f t="shared" si="59"/>
        <v>0</v>
      </c>
      <c r="FC63" s="49">
        <f>FB63-FD63-FE63</f>
        <v>0</v>
      </c>
      <c r="FD63" s="2"/>
      <c r="FE63" s="21"/>
      <c r="FF63" s="2"/>
      <c r="FG63" s="2"/>
      <c r="FH63" s="2"/>
      <c r="FI63" s="210">
        <f t="shared" si="60"/>
        <v>0</v>
      </c>
      <c r="FJ63" s="49">
        <f>FI63-FK63-FL63</f>
        <v>0</v>
      </c>
      <c r="FK63" s="2"/>
      <c r="FL63" s="21"/>
      <c r="FM63" s="2"/>
      <c r="FN63" s="2"/>
      <c r="FO63" s="2"/>
      <c r="FP63" s="211">
        <f t="shared" si="22"/>
        <v>0</v>
      </c>
      <c r="FQ63" s="49">
        <f>FP63-FR63-FS63</f>
        <v>0</v>
      </c>
      <c r="FR63" s="2"/>
      <c r="FS63" s="21"/>
      <c r="FT63" s="2"/>
      <c r="FU63" s="2"/>
      <c r="FV63" s="2"/>
      <c r="FW63" s="210">
        <f t="shared" si="61"/>
        <v>0</v>
      </c>
      <c r="FX63" s="49">
        <f>FW63-FY63-FZ63</f>
        <v>0</v>
      </c>
      <c r="FY63" s="2"/>
      <c r="FZ63" s="21"/>
      <c r="GA63" s="2"/>
      <c r="GB63" s="2"/>
      <c r="GC63" s="2"/>
      <c r="GD63" s="210">
        <f t="shared" si="62"/>
        <v>0</v>
      </c>
      <c r="GE63" s="49">
        <f>GD63-GF63-GG63</f>
        <v>0</v>
      </c>
      <c r="GF63" s="2"/>
      <c r="GG63" s="21"/>
      <c r="GH63" s="2"/>
      <c r="GI63" s="2"/>
      <c r="GJ63" s="2"/>
      <c r="GK63" s="210">
        <f t="shared" si="63"/>
        <v>0</v>
      </c>
      <c r="GL63" s="49">
        <f>GK63-GM63-GN63</f>
        <v>0</v>
      </c>
      <c r="GM63" s="2"/>
      <c r="GN63" s="21"/>
      <c r="GO63" s="2"/>
      <c r="GP63" s="2"/>
      <c r="GQ63" s="2"/>
      <c r="GR63" s="210">
        <f t="shared" si="64"/>
        <v>0</v>
      </c>
      <c r="GS63" s="49">
        <f>GR63-GT63-GU63</f>
        <v>0</v>
      </c>
      <c r="GT63" s="2"/>
      <c r="GU63" s="21"/>
      <c r="GV63" s="2"/>
      <c r="GW63" s="2"/>
      <c r="GX63" s="2"/>
      <c r="GY63" s="210">
        <f t="shared" si="65"/>
        <v>0</v>
      </c>
      <c r="GZ63" s="49">
        <f>GY63-HA63-HB63</f>
        <v>0</v>
      </c>
      <c r="HA63" s="2"/>
      <c r="HB63" s="21"/>
      <c r="HC63" s="2"/>
      <c r="HD63" s="2"/>
      <c r="HE63" s="2"/>
      <c r="HF63" s="210">
        <f t="shared" si="66"/>
        <v>0</v>
      </c>
      <c r="HG63" s="49">
        <f>HF63-HH63-HI63</f>
        <v>0</v>
      </c>
      <c r="HH63" s="2"/>
      <c r="HI63" s="21"/>
      <c r="HJ63" s="2"/>
      <c r="HK63" s="2"/>
      <c r="HL63" s="2"/>
      <c r="HM63" s="210">
        <f t="shared" si="67"/>
        <v>0</v>
      </c>
      <c r="HN63" s="49">
        <f>HM63-HO63-HP63</f>
        <v>0</v>
      </c>
      <c r="HO63" s="2"/>
      <c r="HP63" s="21"/>
      <c r="HQ63" s="2"/>
      <c r="HR63" s="2"/>
      <c r="HS63" s="2"/>
      <c r="HT63" s="210">
        <f t="shared" si="68"/>
        <v>0</v>
      </c>
      <c r="HU63" s="49">
        <f>HT63-HV63-HW63</f>
        <v>0</v>
      </c>
      <c r="HV63" s="2"/>
      <c r="HW63" s="21"/>
      <c r="HX63" s="2"/>
      <c r="HY63" s="2"/>
      <c r="HZ63" s="2"/>
      <c r="IA63" s="210">
        <f t="shared" si="69"/>
        <v>0</v>
      </c>
      <c r="IB63" s="49">
        <f>IA63-IC63-ID63</f>
        <v>0</v>
      </c>
      <c r="IC63" s="2"/>
      <c r="ID63" s="21"/>
      <c r="IE63" s="2"/>
      <c r="IF63" s="2"/>
      <c r="IG63" s="2"/>
      <c r="IH63" s="210">
        <f t="shared" si="70"/>
        <v>0</v>
      </c>
      <c r="II63" s="49">
        <f>IH63-IJ63-IK63</f>
        <v>0</v>
      </c>
      <c r="IJ63" s="2"/>
      <c r="IK63" s="21"/>
      <c r="IL63" s="2"/>
      <c r="IM63" s="2"/>
      <c r="IN63" s="2"/>
      <c r="IO63" s="210">
        <f t="shared" si="71"/>
        <v>0</v>
      </c>
      <c r="IP63" s="49">
        <f>IO63-IQ63-IR63</f>
        <v>0</v>
      </c>
      <c r="IQ63" s="2"/>
      <c r="IR63" s="21"/>
      <c r="IS63" s="37"/>
    </row>
    <row r="64" spans="1:253" s="209" customFormat="1" ht="21.75" customHeight="1">
      <c r="A64" s="197" t="s">
        <v>133</v>
      </c>
      <c r="B64" s="278" t="s">
        <v>144</v>
      </c>
      <c r="C64" s="279"/>
      <c r="D64" s="30">
        <f t="shared" si="72"/>
        <v>4479075</v>
      </c>
      <c r="E64" s="200">
        <f aca="true" t="shared" si="523" ref="E64:U64">E57+E58+E59</f>
        <v>2887334</v>
      </c>
      <c r="F64" s="4">
        <f t="shared" si="34"/>
        <v>0</v>
      </c>
      <c r="G64" s="4">
        <f t="shared" si="35"/>
        <v>4479075</v>
      </c>
      <c r="H64" s="200">
        <f t="shared" si="523"/>
        <v>35246</v>
      </c>
      <c r="I64" s="200">
        <f t="shared" si="523"/>
        <v>4514321</v>
      </c>
      <c r="J64" s="200">
        <f t="shared" si="523"/>
        <v>417701</v>
      </c>
      <c r="K64" s="200">
        <f t="shared" si="523"/>
        <v>4096620</v>
      </c>
      <c r="L64" s="201">
        <f t="shared" si="523"/>
        <v>0</v>
      </c>
      <c r="M64" s="202">
        <f>+M59+M58+M57</f>
        <v>4441274</v>
      </c>
      <c r="N64" s="200"/>
      <c r="O64" s="203">
        <f t="shared" si="523"/>
        <v>4441274</v>
      </c>
      <c r="P64" s="200">
        <f t="shared" si="523"/>
        <v>2771469</v>
      </c>
      <c r="Q64" s="200">
        <f t="shared" si="523"/>
        <v>34446</v>
      </c>
      <c r="R64" s="4">
        <f t="shared" si="38"/>
        <v>4475720</v>
      </c>
      <c r="S64" s="204">
        <f t="shared" si="523"/>
        <v>379100</v>
      </c>
      <c r="T64" s="200">
        <f t="shared" si="523"/>
        <v>4096620</v>
      </c>
      <c r="U64" s="205">
        <f t="shared" si="523"/>
        <v>0</v>
      </c>
      <c r="V64" s="206">
        <f aca="true" t="shared" si="524" ref="V64:AA64">V57+V58+V59</f>
        <v>30130</v>
      </c>
      <c r="W64" s="200">
        <f t="shared" si="524"/>
        <v>100167</v>
      </c>
      <c r="X64" s="200">
        <f t="shared" si="524"/>
        <v>800</v>
      </c>
      <c r="Y64" s="4">
        <f t="shared" si="39"/>
        <v>30930</v>
      </c>
      <c r="Z64" s="47">
        <f t="shared" si="115"/>
        <v>30930</v>
      </c>
      <c r="AA64" s="200">
        <f t="shared" si="524"/>
        <v>0</v>
      </c>
      <c r="AB64" s="205">
        <f>AB57+AB58+AB59</f>
        <v>0</v>
      </c>
      <c r="AC64" s="206">
        <f aca="true" t="shared" si="525" ref="AC64:AH64">AC57+AC58+AC59</f>
        <v>7671</v>
      </c>
      <c r="AD64" s="200">
        <f t="shared" si="525"/>
        <v>10356</v>
      </c>
      <c r="AE64" s="200">
        <f t="shared" si="525"/>
        <v>0</v>
      </c>
      <c r="AF64" s="200">
        <f t="shared" si="525"/>
        <v>7671</v>
      </c>
      <c r="AG64" s="204">
        <f t="shared" si="525"/>
        <v>7671</v>
      </c>
      <c r="AH64" s="200">
        <f t="shared" si="525"/>
        <v>0</v>
      </c>
      <c r="AI64" s="205">
        <f>AI57+AI58+AI59</f>
        <v>0</v>
      </c>
      <c r="AJ64" s="206"/>
      <c r="AK64" s="200"/>
      <c r="AL64" s="200"/>
      <c r="AM64" s="200"/>
      <c r="AN64" s="204"/>
      <c r="AO64" s="200"/>
      <c r="AP64" s="205"/>
      <c r="AQ64" s="206">
        <f aca="true" t="shared" si="526" ref="AQ64:AV64">AQ57+AQ58+AQ59</f>
        <v>0</v>
      </c>
      <c r="AR64" s="200">
        <f t="shared" si="526"/>
        <v>0</v>
      </c>
      <c r="AS64" s="200">
        <f t="shared" si="526"/>
        <v>0</v>
      </c>
      <c r="AT64" s="4">
        <f t="shared" si="40"/>
        <v>0</v>
      </c>
      <c r="AU64" s="204">
        <f t="shared" si="526"/>
        <v>0</v>
      </c>
      <c r="AV64" s="200">
        <f t="shared" si="526"/>
        <v>0</v>
      </c>
      <c r="AW64" s="205">
        <f>AW57+AW58+AW59</f>
        <v>0</v>
      </c>
      <c r="AX64" s="207">
        <f aca="true" t="shared" si="527" ref="AX64:BJ64">AX57+AX58+AX59</f>
        <v>0</v>
      </c>
      <c r="AY64" s="200">
        <f t="shared" si="527"/>
        <v>4239</v>
      </c>
      <c r="AZ64" s="200">
        <f>AZ57+AZ58+AZ59</f>
        <v>0</v>
      </c>
      <c r="BA64" s="200">
        <f>BA57+BA58+BA59</f>
        <v>0</v>
      </c>
      <c r="BB64" s="200">
        <f>BB57+BB58+BB59</f>
        <v>0</v>
      </c>
      <c r="BC64" s="200">
        <f>BC57+BC58+BC59</f>
        <v>0</v>
      </c>
      <c r="BD64" s="205">
        <f t="shared" si="527"/>
        <v>0</v>
      </c>
      <c r="BE64" s="206">
        <f t="shared" si="527"/>
        <v>0</v>
      </c>
      <c r="BF64" s="200">
        <f t="shared" si="527"/>
        <v>1345</v>
      </c>
      <c r="BG64" s="200">
        <f t="shared" si="527"/>
        <v>0</v>
      </c>
      <c r="BH64" s="4">
        <f t="shared" si="44"/>
        <v>0</v>
      </c>
      <c r="BI64" s="204">
        <f t="shared" si="527"/>
        <v>0</v>
      </c>
      <c r="BJ64" s="200">
        <f t="shared" si="527"/>
        <v>0</v>
      </c>
      <c r="BK64" s="205">
        <f aca="true" t="shared" si="528" ref="BK64:BR64">BK57+BK58+BK59</f>
        <v>0</v>
      </c>
      <c r="BL64" s="206">
        <f t="shared" si="528"/>
        <v>0</v>
      </c>
      <c r="BM64" s="200">
        <f t="shared" si="528"/>
        <v>1243</v>
      </c>
      <c r="BN64" s="200">
        <f t="shared" si="528"/>
        <v>0</v>
      </c>
      <c r="BO64" s="4">
        <f t="shared" si="45"/>
        <v>0</v>
      </c>
      <c r="BP64" s="204">
        <f t="shared" si="528"/>
        <v>0</v>
      </c>
      <c r="BQ64" s="200">
        <f t="shared" si="528"/>
        <v>0</v>
      </c>
      <c r="BR64" s="205">
        <f t="shared" si="528"/>
        <v>0</v>
      </c>
      <c r="BS64" s="206">
        <f aca="true" t="shared" si="529" ref="BS64:BX64">BS57+BS58+BS59</f>
        <v>0</v>
      </c>
      <c r="BT64" s="200">
        <f t="shared" si="529"/>
        <v>1651</v>
      </c>
      <c r="BU64" s="200">
        <f t="shared" si="529"/>
        <v>0</v>
      </c>
      <c r="BV64" s="4">
        <f t="shared" si="46"/>
        <v>0</v>
      </c>
      <c r="BW64" s="204">
        <f t="shared" si="529"/>
        <v>0</v>
      </c>
      <c r="BX64" s="200">
        <f t="shared" si="529"/>
        <v>0</v>
      </c>
      <c r="BY64" s="205">
        <f aca="true" t="shared" si="530" ref="BY64:CF64">BY57+BY58+BY59</f>
        <v>0</v>
      </c>
      <c r="BZ64" s="206">
        <f t="shared" si="530"/>
        <v>0</v>
      </c>
      <c r="CA64" s="200">
        <f t="shared" si="530"/>
        <v>1103</v>
      </c>
      <c r="CB64" s="200">
        <f t="shared" si="530"/>
        <v>0</v>
      </c>
      <c r="CC64" s="200">
        <f t="shared" si="530"/>
        <v>0</v>
      </c>
      <c r="CD64" s="200">
        <f t="shared" si="530"/>
        <v>0</v>
      </c>
      <c r="CE64" s="200">
        <f t="shared" si="530"/>
        <v>0</v>
      </c>
      <c r="CF64" s="201">
        <f t="shared" si="530"/>
        <v>0</v>
      </c>
      <c r="CG64" s="206">
        <f aca="true" t="shared" si="531" ref="CG64:CL64">CG57+CG58+CG59</f>
        <v>0</v>
      </c>
      <c r="CH64" s="200">
        <f t="shared" si="531"/>
        <v>0</v>
      </c>
      <c r="CI64" s="200">
        <f t="shared" si="531"/>
        <v>0</v>
      </c>
      <c r="CJ64" s="4">
        <f t="shared" si="123"/>
        <v>0</v>
      </c>
      <c r="CK64" s="204">
        <f t="shared" si="531"/>
        <v>0</v>
      </c>
      <c r="CL64" s="200">
        <f t="shared" si="531"/>
        <v>0</v>
      </c>
      <c r="CM64" s="205">
        <f>CM57+CM58+CM59</f>
        <v>0</v>
      </c>
      <c r="CN64" s="200">
        <f aca="true" t="shared" si="532" ref="CN64:CS64">CN57+CN58+CN59</f>
        <v>0</v>
      </c>
      <c r="CO64" s="200">
        <f t="shared" si="532"/>
        <v>0</v>
      </c>
      <c r="CP64" s="200">
        <f t="shared" si="532"/>
        <v>0</v>
      </c>
      <c r="CQ64" s="4">
        <f t="shared" si="51"/>
        <v>0</v>
      </c>
      <c r="CR64" s="204">
        <f t="shared" si="532"/>
        <v>0</v>
      </c>
      <c r="CS64" s="200">
        <f t="shared" si="532"/>
        <v>0</v>
      </c>
      <c r="CT64" s="205">
        <f>CT57+CT58+CT59</f>
        <v>0</v>
      </c>
      <c r="CU64" s="200">
        <f aca="true" t="shared" si="533" ref="CU64:CZ64">CU57+CU58+CU59</f>
        <v>0</v>
      </c>
      <c r="CV64" s="200">
        <f t="shared" si="533"/>
        <v>0</v>
      </c>
      <c r="CW64" s="200">
        <f t="shared" si="533"/>
        <v>0</v>
      </c>
      <c r="CX64" s="4">
        <f t="shared" si="52"/>
        <v>0</v>
      </c>
      <c r="CY64" s="204">
        <f t="shared" si="533"/>
        <v>0</v>
      </c>
      <c r="CZ64" s="200">
        <f t="shared" si="533"/>
        <v>0</v>
      </c>
      <c r="DA64" s="205">
        <f>DA57+DA58+DA59</f>
        <v>0</v>
      </c>
      <c r="DB64" s="200">
        <f aca="true" t="shared" si="534" ref="DB64:DG64">DB57+DB58+DB59</f>
        <v>0</v>
      </c>
      <c r="DC64" s="200">
        <f t="shared" si="534"/>
        <v>0</v>
      </c>
      <c r="DD64" s="200">
        <f t="shared" si="534"/>
        <v>0</v>
      </c>
      <c r="DE64" s="4">
        <f t="shared" si="53"/>
        <v>0</v>
      </c>
      <c r="DF64" s="204">
        <f t="shared" si="534"/>
        <v>0</v>
      </c>
      <c r="DG64" s="200">
        <f t="shared" si="534"/>
        <v>0</v>
      </c>
      <c r="DH64" s="205">
        <f>DH57+DH58+DH59</f>
        <v>0</v>
      </c>
      <c r="DI64" s="200">
        <f aca="true" t="shared" si="535" ref="DI64:DN64">DI57+DI58+DI59</f>
        <v>0</v>
      </c>
      <c r="DJ64" s="200">
        <f t="shared" si="535"/>
        <v>0</v>
      </c>
      <c r="DK64" s="200">
        <f t="shared" si="535"/>
        <v>0</v>
      </c>
      <c r="DL64" s="4">
        <f t="shared" si="54"/>
        <v>0</v>
      </c>
      <c r="DM64" s="204">
        <f t="shared" si="535"/>
        <v>0</v>
      </c>
      <c r="DN64" s="200">
        <f t="shared" si="535"/>
        <v>0</v>
      </c>
      <c r="DO64" s="205">
        <f>DO57+DO58+DO59</f>
        <v>0</v>
      </c>
      <c r="DP64" s="200">
        <f aca="true" t="shared" si="536" ref="DP64:DU64">DP57+DP58+DP59</f>
        <v>0</v>
      </c>
      <c r="DQ64" s="200">
        <f t="shared" si="536"/>
        <v>0</v>
      </c>
      <c r="DR64" s="200">
        <f t="shared" si="536"/>
        <v>0</v>
      </c>
      <c r="DS64" s="4">
        <f t="shared" si="55"/>
        <v>0</v>
      </c>
      <c r="DT64" s="204">
        <f t="shared" si="536"/>
        <v>0</v>
      </c>
      <c r="DU64" s="200">
        <f t="shared" si="536"/>
        <v>0</v>
      </c>
      <c r="DV64" s="205">
        <f aca="true" t="shared" si="537" ref="DV64:EC64">DV57+DV58+DV59</f>
        <v>0</v>
      </c>
      <c r="DW64" s="200">
        <f t="shared" si="537"/>
        <v>0</v>
      </c>
      <c r="DX64" s="200">
        <f t="shared" si="537"/>
        <v>0</v>
      </c>
      <c r="DY64" s="200">
        <f t="shared" si="537"/>
        <v>0</v>
      </c>
      <c r="DZ64" s="4">
        <f t="shared" si="56"/>
        <v>0</v>
      </c>
      <c r="EA64" s="204">
        <f t="shared" si="537"/>
        <v>0</v>
      </c>
      <c r="EB64" s="200">
        <f t="shared" si="537"/>
        <v>0</v>
      </c>
      <c r="EC64" s="205">
        <f t="shared" si="537"/>
        <v>0</v>
      </c>
      <c r="ED64" s="200">
        <f aca="true" t="shared" si="538" ref="ED64:EI64">ED57+ED58+ED59</f>
        <v>0</v>
      </c>
      <c r="EE64" s="200">
        <f t="shared" si="538"/>
        <v>0</v>
      </c>
      <c r="EF64" s="200">
        <f t="shared" si="538"/>
        <v>0</v>
      </c>
      <c r="EG64" s="4">
        <f t="shared" si="57"/>
        <v>0</v>
      </c>
      <c r="EH64" s="204">
        <f t="shared" si="538"/>
        <v>0</v>
      </c>
      <c r="EI64" s="200">
        <f t="shared" si="538"/>
        <v>0</v>
      </c>
      <c r="EJ64" s="205">
        <f>EJ57+EJ58+EJ59</f>
        <v>0</v>
      </c>
      <c r="EK64" s="200">
        <f aca="true" t="shared" si="539" ref="EK64:EP64">EK57+EK58+EK59</f>
        <v>0</v>
      </c>
      <c r="EL64" s="200">
        <f t="shared" si="539"/>
        <v>0</v>
      </c>
      <c r="EM64" s="200">
        <f t="shared" si="539"/>
        <v>0</v>
      </c>
      <c r="EN64" s="26">
        <f t="shared" si="17"/>
        <v>0</v>
      </c>
      <c r="EO64" s="204">
        <f t="shared" si="539"/>
        <v>0</v>
      </c>
      <c r="EP64" s="200">
        <f t="shared" si="539"/>
        <v>0</v>
      </c>
      <c r="EQ64" s="205">
        <f>EQ57+EQ58+EQ59</f>
        <v>0</v>
      </c>
      <c r="ER64" s="200">
        <f aca="true" t="shared" si="540" ref="ER64:EW64">ER57+ER58+ER59</f>
        <v>0</v>
      </c>
      <c r="ES64" s="200">
        <f t="shared" si="540"/>
        <v>0</v>
      </c>
      <c r="ET64" s="200">
        <f t="shared" si="540"/>
        <v>0</v>
      </c>
      <c r="EU64" s="4">
        <f t="shared" si="58"/>
        <v>0</v>
      </c>
      <c r="EV64" s="204">
        <f t="shared" si="540"/>
        <v>0</v>
      </c>
      <c r="EW64" s="200">
        <f t="shared" si="540"/>
        <v>0</v>
      </c>
      <c r="EX64" s="205">
        <f>EX57+EX58+EX59</f>
        <v>0</v>
      </c>
      <c r="EY64" s="200">
        <f aca="true" t="shared" si="541" ref="EY64:FD64">EY57+EY58+EY59</f>
        <v>0</v>
      </c>
      <c r="EZ64" s="200">
        <f t="shared" si="541"/>
        <v>0</v>
      </c>
      <c r="FA64" s="200">
        <f t="shared" si="541"/>
        <v>0</v>
      </c>
      <c r="FB64" s="4">
        <f t="shared" si="59"/>
        <v>0</v>
      </c>
      <c r="FC64" s="204">
        <f t="shared" si="541"/>
        <v>0</v>
      </c>
      <c r="FD64" s="200">
        <f t="shared" si="541"/>
        <v>0</v>
      </c>
      <c r="FE64" s="205">
        <f>FE57+FE58+FE59</f>
        <v>0</v>
      </c>
      <c r="FF64" s="200">
        <f aca="true" t="shared" si="542" ref="FF64:FK64">FF57+FF58+FF59</f>
        <v>0</v>
      </c>
      <c r="FG64" s="200">
        <f t="shared" si="542"/>
        <v>0</v>
      </c>
      <c r="FH64" s="200">
        <f t="shared" si="542"/>
        <v>0</v>
      </c>
      <c r="FI64" s="4">
        <f t="shared" si="60"/>
        <v>0</v>
      </c>
      <c r="FJ64" s="204">
        <f t="shared" si="542"/>
        <v>0</v>
      </c>
      <c r="FK64" s="200">
        <f t="shared" si="542"/>
        <v>0</v>
      </c>
      <c r="FL64" s="205">
        <f>FL57+FL58+FL59</f>
        <v>0</v>
      </c>
      <c r="FM64" s="200">
        <f aca="true" t="shared" si="543" ref="FM64:FR64">FM57+FM58+FM59</f>
        <v>0</v>
      </c>
      <c r="FN64" s="200">
        <f t="shared" si="543"/>
        <v>0</v>
      </c>
      <c r="FO64" s="200">
        <f t="shared" si="543"/>
        <v>0</v>
      </c>
      <c r="FP64" s="26">
        <f t="shared" si="22"/>
        <v>0</v>
      </c>
      <c r="FQ64" s="204">
        <f t="shared" si="543"/>
        <v>0</v>
      </c>
      <c r="FR64" s="200">
        <f t="shared" si="543"/>
        <v>0</v>
      </c>
      <c r="FS64" s="205">
        <f>FS57+FS58+FS59</f>
        <v>0</v>
      </c>
      <c r="FT64" s="200">
        <f aca="true" t="shared" si="544" ref="FT64:FY64">FT57+FT58+FT59</f>
        <v>0</v>
      </c>
      <c r="FU64" s="200">
        <f t="shared" si="544"/>
        <v>1103</v>
      </c>
      <c r="FV64" s="200">
        <f t="shared" si="544"/>
        <v>0</v>
      </c>
      <c r="FW64" s="4">
        <f t="shared" si="61"/>
        <v>0</v>
      </c>
      <c r="FX64" s="204">
        <f t="shared" si="544"/>
        <v>0</v>
      </c>
      <c r="FY64" s="200">
        <f t="shared" si="544"/>
        <v>0</v>
      </c>
      <c r="FZ64" s="205">
        <f>FZ57+FZ58+FZ59</f>
        <v>0</v>
      </c>
      <c r="GA64" s="200">
        <f aca="true" t="shared" si="545" ref="GA64:GF64">GA57+GA58+GA59</f>
        <v>0</v>
      </c>
      <c r="GB64" s="200">
        <f t="shared" si="545"/>
        <v>0</v>
      </c>
      <c r="GC64" s="200">
        <f t="shared" si="545"/>
        <v>0</v>
      </c>
      <c r="GD64" s="4">
        <f t="shared" si="62"/>
        <v>0</v>
      </c>
      <c r="GE64" s="204">
        <f t="shared" si="545"/>
        <v>0</v>
      </c>
      <c r="GF64" s="200">
        <f t="shared" si="545"/>
        <v>0</v>
      </c>
      <c r="GG64" s="205">
        <f aca="true" t="shared" si="546" ref="GG64:GN64">GG57+GG58+GG59</f>
        <v>0</v>
      </c>
      <c r="GH64" s="200">
        <f t="shared" si="546"/>
        <v>0</v>
      </c>
      <c r="GI64" s="200">
        <f t="shared" si="546"/>
        <v>0</v>
      </c>
      <c r="GJ64" s="200">
        <f t="shared" si="546"/>
        <v>0</v>
      </c>
      <c r="GK64" s="4">
        <f t="shared" si="63"/>
        <v>0</v>
      </c>
      <c r="GL64" s="204">
        <f t="shared" si="546"/>
        <v>0</v>
      </c>
      <c r="GM64" s="200">
        <f t="shared" si="546"/>
        <v>0</v>
      </c>
      <c r="GN64" s="205">
        <f t="shared" si="546"/>
        <v>0</v>
      </c>
      <c r="GO64" s="200">
        <f aca="true" t="shared" si="547" ref="GO64:GT64">GO57+GO58+GO59</f>
        <v>0</v>
      </c>
      <c r="GP64" s="200">
        <f t="shared" si="547"/>
        <v>0</v>
      </c>
      <c r="GQ64" s="200">
        <f t="shared" si="547"/>
        <v>0</v>
      </c>
      <c r="GR64" s="4">
        <f t="shared" si="64"/>
        <v>0</v>
      </c>
      <c r="GS64" s="204">
        <f t="shared" si="547"/>
        <v>0</v>
      </c>
      <c r="GT64" s="200">
        <f t="shared" si="547"/>
        <v>0</v>
      </c>
      <c r="GU64" s="205">
        <f>GU57+GU58+GU59</f>
        <v>0</v>
      </c>
      <c r="GV64" s="200">
        <f aca="true" t="shared" si="548" ref="GV64:HA64">GV57+GV58+GV59</f>
        <v>0</v>
      </c>
      <c r="GW64" s="200">
        <f t="shared" si="548"/>
        <v>0</v>
      </c>
      <c r="GX64" s="200">
        <f t="shared" si="548"/>
        <v>0</v>
      </c>
      <c r="GY64" s="4">
        <f t="shared" si="65"/>
        <v>0</v>
      </c>
      <c r="GZ64" s="204">
        <f t="shared" si="548"/>
        <v>0</v>
      </c>
      <c r="HA64" s="200">
        <f t="shared" si="548"/>
        <v>0</v>
      </c>
      <c r="HB64" s="205">
        <f>HB57+HB58+HB59</f>
        <v>0</v>
      </c>
      <c r="HC64" s="200">
        <f aca="true" t="shared" si="549" ref="HC64:HH64">HC57+HC58+HC59</f>
        <v>0</v>
      </c>
      <c r="HD64" s="200">
        <f t="shared" si="549"/>
        <v>0</v>
      </c>
      <c r="HE64" s="200">
        <f t="shared" si="549"/>
        <v>0</v>
      </c>
      <c r="HF64" s="4">
        <f t="shared" si="66"/>
        <v>0</v>
      </c>
      <c r="HG64" s="204">
        <f t="shared" si="549"/>
        <v>0</v>
      </c>
      <c r="HH64" s="200">
        <f t="shared" si="549"/>
        <v>0</v>
      </c>
      <c r="HI64" s="205">
        <f>HI57+HI58+HI59</f>
        <v>0</v>
      </c>
      <c r="HJ64" s="200">
        <f aca="true" t="shared" si="550" ref="HJ64:HO64">HJ57+HJ58+HJ59</f>
        <v>0</v>
      </c>
      <c r="HK64" s="200">
        <f t="shared" si="550"/>
        <v>0</v>
      </c>
      <c r="HL64" s="200">
        <f t="shared" si="550"/>
        <v>0</v>
      </c>
      <c r="HM64" s="4">
        <f t="shared" si="67"/>
        <v>0</v>
      </c>
      <c r="HN64" s="204">
        <f t="shared" si="550"/>
        <v>0</v>
      </c>
      <c r="HO64" s="200">
        <f t="shared" si="550"/>
        <v>0</v>
      </c>
      <c r="HP64" s="205">
        <f>HP57+HP58+HP59</f>
        <v>0</v>
      </c>
      <c r="HQ64" s="200">
        <f aca="true" t="shared" si="551" ref="HQ64:HV64">HQ57+HQ58+HQ59</f>
        <v>0</v>
      </c>
      <c r="HR64" s="200">
        <f t="shared" si="551"/>
        <v>0</v>
      </c>
      <c r="HS64" s="200">
        <f t="shared" si="551"/>
        <v>0</v>
      </c>
      <c r="HT64" s="4">
        <f t="shared" si="68"/>
        <v>0</v>
      </c>
      <c r="HU64" s="204">
        <f t="shared" si="551"/>
        <v>0</v>
      </c>
      <c r="HV64" s="200">
        <f t="shared" si="551"/>
        <v>0</v>
      </c>
      <c r="HW64" s="205">
        <f>HW57+HW58+HW59</f>
        <v>0</v>
      </c>
      <c r="HX64" s="200">
        <f aca="true" t="shared" si="552" ref="HX64:IC64">HX57+HX58+HX59</f>
        <v>0</v>
      </c>
      <c r="HY64" s="200">
        <f t="shared" si="552"/>
        <v>0</v>
      </c>
      <c r="HZ64" s="200">
        <f t="shared" si="552"/>
        <v>0</v>
      </c>
      <c r="IA64" s="4">
        <f t="shared" si="69"/>
        <v>0</v>
      </c>
      <c r="IB64" s="204">
        <f t="shared" si="552"/>
        <v>0</v>
      </c>
      <c r="IC64" s="200">
        <f t="shared" si="552"/>
        <v>0</v>
      </c>
      <c r="ID64" s="205">
        <f>ID57+ID58+ID59</f>
        <v>0</v>
      </c>
      <c r="IE64" s="200">
        <f aca="true" t="shared" si="553" ref="IE64:IJ64">IE57+IE58+IE59</f>
        <v>0</v>
      </c>
      <c r="IF64" s="200">
        <f t="shared" si="553"/>
        <v>0</v>
      </c>
      <c r="IG64" s="200">
        <f t="shared" si="553"/>
        <v>0</v>
      </c>
      <c r="IH64" s="4">
        <f t="shared" si="70"/>
        <v>0</v>
      </c>
      <c r="II64" s="204">
        <f t="shared" si="553"/>
        <v>0</v>
      </c>
      <c r="IJ64" s="200">
        <f t="shared" si="553"/>
        <v>0</v>
      </c>
      <c r="IK64" s="205">
        <f>IK57+IK58+IK59</f>
        <v>0</v>
      </c>
      <c r="IL64" s="200">
        <f aca="true" t="shared" si="554" ref="IL64:IQ64">IL57+IL58+IL59</f>
        <v>0</v>
      </c>
      <c r="IM64" s="200">
        <f t="shared" si="554"/>
        <v>0</v>
      </c>
      <c r="IN64" s="200">
        <f t="shared" si="554"/>
        <v>0</v>
      </c>
      <c r="IO64" s="4">
        <f t="shared" si="71"/>
        <v>0</v>
      </c>
      <c r="IP64" s="204">
        <f t="shared" si="554"/>
        <v>0</v>
      </c>
      <c r="IQ64" s="200">
        <f t="shared" si="554"/>
        <v>0</v>
      </c>
      <c r="IR64" s="205">
        <f>IR57+IR58+IR59</f>
        <v>0</v>
      </c>
      <c r="IS64" s="208"/>
    </row>
    <row r="65" spans="1:253" s="102" customFormat="1" ht="20.25" customHeight="1">
      <c r="A65" s="216" t="s">
        <v>30</v>
      </c>
      <c r="B65" s="217"/>
      <c r="C65" s="218"/>
      <c r="D65" s="196">
        <f>SUM(M65,V65,AC65,AJ65,AQ65,BE65,BL65,BS65,CG65,CN65,CU65,DB65,DI65,DP65,DW65,ED65)+SUM(EK65,ER65,EY65,FF65,FM65,FT65,GA65,GH65,GO65,GV65,HC65,HJ65,HQ65,HX65,IE65,IL65)+1</f>
        <v>29446537.4</v>
      </c>
      <c r="E65" s="152">
        <f aca="true" t="shared" si="555" ref="E65:U65">E56+E64</f>
        <v>25940966</v>
      </c>
      <c r="F65" s="158">
        <f t="shared" si="34"/>
        <v>0</v>
      </c>
      <c r="G65" s="158">
        <f t="shared" si="35"/>
        <v>29446537.4</v>
      </c>
      <c r="H65" s="152">
        <f>H56+H64+1</f>
        <v>29379.199999999997</v>
      </c>
      <c r="I65" s="152">
        <f>I56+I64</f>
        <v>29746814.400000002</v>
      </c>
      <c r="J65" s="152">
        <f t="shared" si="555"/>
        <v>19065906.4</v>
      </c>
      <c r="K65" s="152">
        <f t="shared" si="555"/>
        <v>10670725</v>
      </c>
      <c r="L65" s="157">
        <f t="shared" si="555"/>
        <v>10180</v>
      </c>
      <c r="M65" s="188">
        <f>+M64+M56</f>
        <v>16601689.4</v>
      </c>
      <c r="N65" s="152"/>
      <c r="O65" s="174">
        <f t="shared" si="555"/>
        <v>16872587.8</v>
      </c>
      <c r="P65" s="152">
        <f t="shared" si="555"/>
        <v>14109514</v>
      </c>
      <c r="Q65" s="152">
        <f t="shared" si="555"/>
        <v>3823.199999999997</v>
      </c>
      <c r="R65" s="158">
        <f t="shared" si="38"/>
        <v>16876411</v>
      </c>
      <c r="S65" s="153">
        <f t="shared" si="555"/>
        <v>9350205.399999999</v>
      </c>
      <c r="T65" s="152">
        <f t="shared" si="555"/>
        <v>7525156</v>
      </c>
      <c r="U65" s="154">
        <f t="shared" si="555"/>
        <v>1050</v>
      </c>
      <c r="V65" s="151">
        <f aca="true" t="shared" si="556" ref="V65:AA65">V56+V64</f>
        <v>3693677</v>
      </c>
      <c r="W65" s="152">
        <f t="shared" si="556"/>
        <v>3402430</v>
      </c>
      <c r="X65" s="152">
        <f t="shared" si="556"/>
        <v>148</v>
      </c>
      <c r="Y65" s="158">
        <f t="shared" si="39"/>
        <v>3693825</v>
      </c>
      <c r="Z65" s="155">
        <f t="shared" si="115"/>
        <v>3248033</v>
      </c>
      <c r="AA65" s="152">
        <f t="shared" si="556"/>
        <v>436662</v>
      </c>
      <c r="AB65" s="154">
        <f>AB56+AB64</f>
        <v>9130</v>
      </c>
      <c r="AC65" s="151">
        <f aca="true" t="shared" si="557" ref="AC65:AH65">AC56+AC64</f>
        <v>2364661</v>
      </c>
      <c r="AD65" s="152">
        <f t="shared" si="557"/>
        <v>2159803</v>
      </c>
      <c r="AE65" s="152">
        <f t="shared" si="557"/>
        <v>1970</v>
      </c>
      <c r="AF65" s="152">
        <f t="shared" si="557"/>
        <v>2366631</v>
      </c>
      <c r="AG65" s="153">
        <f t="shared" si="557"/>
        <v>530660</v>
      </c>
      <c r="AH65" s="152">
        <f t="shared" si="557"/>
        <v>1835971</v>
      </c>
      <c r="AI65" s="154">
        <f>AI56+AI64</f>
        <v>0</v>
      </c>
      <c r="AJ65" s="151"/>
      <c r="AK65" s="152"/>
      <c r="AL65" s="152"/>
      <c r="AM65" s="152"/>
      <c r="AN65" s="153"/>
      <c r="AO65" s="152"/>
      <c r="AP65" s="154"/>
      <c r="AQ65" s="151">
        <f aca="true" t="shared" si="558" ref="AQ65:AV65">AQ56+AQ64</f>
        <v>360738</v>
      </c>
      <c r="AR65" s="152">
        <f t="shared" si="558"/>
        <v>0</v>
      </c>
      <c r="AS65" s="152">
        <f t="shared" si="558"/>
        <v>10</v>
      </c>
      <c r="AT65" s="158">
        <f t="shared" si="40"/>
        <v>360748</v>
      </c>
      <c r="AU65" s="153">
        <f t="shared" si="558"/>
        <v>343249</v>
      </c>
      <c r="AV65" s="152">
        <f t="shared" si="558"/>
        <v>17499</v>
      </c>
      <c r="AW65" s="154">
        <f>AW56+AW64</f>
        <v>0</v>
      </c>
      <c r="AX65" s="156">
        <f aca="true" t="shared" si="559" ref="AX65:BJ65">AX56+AX64</f>
        <v>2677228</v>
      </c>
      <c r="AY65" s="152">
        <f t="shared" si="559"/>
        <v>2615846</v>
      </c>
      <c r="AZ65" s="152">
        <f>AZ56+AZ64</f>
        <v>21485</v>
      </c>
      <c r="BA65" s="152">
        <f>BA56+BA64</f>
        <v>2698713</v>
      </c>
      <c r="BB65" s="152">
        <f>BB56+BB64</f>
        <v>2331449</v>
      </c>
      <c r="BC65" s="152">
        <f>BC56+BC64</f>
        <v>367264</v>
      </c>
      <c r="BD65" s="154">
        <f t="shared" si="559"/>
        <v>0</v>
      </c>
      <c r="BE65" s="151">
        <f t="shared" si="559"/>
        <v>1659366</v>
      </c>
      <c r="BF65" s="152">
        <f t="shared" si="559"/>
        <v>1595638</v>
      </c>
      <c r="BG65" s="152">
        <f t="shared" si="559"/>
        <v>5136</v>
      </c>
      <c r="BH65" s="158">
        <f t="shared" si="44"/>
        <v>1664502</v>
      </c>
      <c r="BI65" s="153">
        <f t="shared" si="559"/>
        <v>1474476</v>
      </c>
      <c r="BJ65" s="152">
        <f t="shared" si="559"/>
        <v>190026</v>
      </c>
      <c r="BK65" s="154">
        <f aca="true" t="shared" si="560" ref="BK65:BR65">BK56+BK64</f>
        <v>0</v>
      </c>
      <c r="BL65" s="151">
        <f t="shared" si="560"/>
        <v>285645</v>
      </c>
      <c r="BM65" s="152">
        <f t="shared" si="560"/>
        <v>282676</v>
      </c>
      <c r="BN65" s="152">
        <f t="shared" si="560"/>
        <v>10439</v>
      </c>
      <c r="BO65" s="158">
        <f t="shared" si="45"/>
        <v>296084</v>
      </c>
      <c r="BP65" s="153">
        <f t="shared" si="560"/>
        <v>252537</v>
      </c>
      <c r="BQ65" s="152">
        <f t="shared" si="560"/>
        <v>43547</v>
      </c>
      <c r="BR65" s="154">
        <f t="shared" si="560"/>
        <v>0</v>
      </c>
      <c r="BS65" s="151">
        <f aca="true" t="shared" si="561" ref="BS65:BX65">BS56+BS64</f>
        <v>732217</v>
      </c>
      <c r="BT65" s="152">
        <f t="shared" si="561"/>
        <v>737532</v>
      </c>
      <c r="BU65" s="152">
        <f t="shared" si="561"/>
        <v>5910</v>
      </c>
      <c r="BV65" s="158">
        <f t="shared" si="46"/>
        <v>738127</v>
      </c>
      <c r="BW65" s="153">
        <f t="shared" si="561"/>
        <v>604436</v>
      </c>
      <c r="BX65" s="152">
        <f t="shared" si="561"/>
        <v>133691</v>
      </c>
      <c r="BY65" s="154">
        <f aca="true" t="shared" si="562" ref="BY65:CF65">BY56+BY64</f>
        <v>0</v>
      </c>
      <c r="BZ65" s="151">
        <f t="shared" si="562"/>
        <v>3748543</v>
      </c>
      <c r="CA65" s="152">
        <f t="shared" si="562"/>
        <v>3653373</v>
      </c>
      <c r="CB65" s="152">
        <f t="shared" si="562"/>
        <v>1940</v>
      </c>
      <c r="CC65" s="152">
        <f t="shared" si="562"/>
        <v>3750483</v>
      </c>
      <c r="CD65" s="152">
        <f t="shared" si="562"/>
        <v>3262310</v>
      </c>
      <c r="CE65" s="152">
        <f t="shared" si="562"/>
        <v>488173</v>
      </c>
      <c r="CF65" s="157">
        <f t="shared" si="562"/>
        <v>0</v>
      </c>
      <c r="CG65" s="151">
        <f aca="true" t="shared" si="563" ref="CG65:CL65">CG56+CG64</f>
        <v>93915</v>
      </c>
      <c r="CH65" s="152">
        <f t="shared" si="563"/>
        <v>91939</v>
      </c>
      <c r="CI65" s="152">
        <f t="shared" si="563"/>
        <v>41</v>
      </c>
      <c r="CJ65" s="158">
        <f t="shared" si="123"/>
        <v>93956</v>
      </c>
      <c r="CK65" s="153">
        <f t="shared" si="563"/>
        <v>80517</v>
      </c>
      <c r="CL65" s="152">
        <f t="shared" si="563"/>
        <v>13439</v>
      </c>
      <c r="CM65" s="154">
        <f>CM56+CM64</f>
        <v>0</v>
      </c>
      <c r="CN65" s="152">
        <f aca="true" t="shared" si="564" ref="CN65:CS65">CN56+CN64</f>
        <v>205555</v>
      </c>
      <c r="CO65" s="152">
        <f t="shared" si="564"/>
        <v>185670</v>
      </c>
      <c r="CP65" s="152">
        <f t="shared" si="564"/>
        <v>1</v>
      </c>
      <c r="CQ65" s="158">
        <f t="shared" si="51"/>
        <v>205556</v>
      </c>
      <c r="CR65" s="153">
        <f t="shared" si="564"/>
        <v>177761</v>
      </c>
      <c r="CS65" s="152">
        <f t="shared" si="564"/>
        <v>27795</v>
      </c>
      <c r="CT65" s="154">
        <f>CT56+CT64</f>
        <v>0</v>
      </c>
      <c r="CU65" s="152">
        <f aca="true" t="shared" si="565" ref="CU65:CZ65">CU56+CU64</f>
        <v>135808</v>
      </c>
      <c r="CV65" s="152">
        <f t="shared" si="565"/>
        <v>133314</v>
      </c>
      <c r="CW65" s="152">
        <f t="shared" si="565"/>
        <v>26</v>
      </c>
      <c r="CX65" s="158">
        <f t="shared" si="52"/>
        <v>135834</v>
      </c>
      <c r="CY65" s="153">
        <f t="shared" si="565"/>
        <v>121994</v>
      </c>
      <c r="CZ65" s="152">
        <f t="shared" si="565"/>
        <v>13840</v>
      </c>
      <c r="DA65" s="154">
        <f>DA56+DA64</f>
        <v>0</v>
      </c>
      <c r="DB65" s="152">
        <f aca="true" t="shared" si="566" ref="DB65:DG65">DB56+DB64</f>
        <v>168012</v>
      </c>
      <c r="DC65" s="152">
        <f t="shared" si="566"/>
        <v>157289</v>
      </c>
      <c r="DD65" s="152">
        <f t="shared" si="566"/>
        <v>34</v>
      </c>
      <c r="DE65" s="158">
        <f t="shared" si="53"/>
        <v>168046</v>
      </c>
      <c r="DF65" s="153">
        <f t="shared" si="566"/>
        <v>143809</v>
      </c>
      <c r="DG65" s="152">
        <f t="shared" si="566"/>
        <v>24237</v>
      </c>
      <c r="DH65" s="154">
        <f>DH56+DH64</f>
        <v>0</v>
      </c>
      <c r="DI65" s="152">
        <f aca="true" t="shared" si="567" ref="DI65:DN65">DI56+DI64</f>
        <v>66707</v>
      </c>
      <c r="DJ65" s="152">
        <f t="shared" si="567"/>
        <v>67420</v>
      </c>
      <c r="DK65" s="152">
        <f t="shared" si="567"/>
        <v>38</v>
      </c>
      <c r="DL65" s="158">
        <f t="shared" si="54"/>
        <v>66745</v>
      </c>
      <c r="DM65" s="153">
        <f t="shared" si="567"/>
        <v>58616</v>
      </c>
      <c r="DN65" s="152">
        <f t="shared" si="567"/>
        <v>8129</v>
      </c>
      <c r="DO65" s="154">
        <f>DO56+DO64</f>
        <v>0</v>
      </c>
      <c r="DP65" s="152">
        <f aca="true" t="shared" si="568" ref="DP65:DU65">DP56+DP64</f>
        <v>194557</v>
      </c>
      <c r="DQ65" s="152">
        <f t="shared" si="568"/>
        <v>192962</v>
      </c>
      <c r="DR65" s="152">
        <f t="shared" si="568"/>
        <v>107</v>
      </c>
      <c r="DS65" s="158">
        <f t="shared" si="55"/>
        <v>194664</v>
      </c>
      <c r="DT65" s="153">
        <f t="shared" si="568"/>
        <v>166788</v>
      </c>
      <c r="DU65" s="152">
        <f t="shared" si="568"/>
        <v>27876</v>
      </c>
      <c r="DV65" s="154">
        <f aca="true" t="shared" si="569" ref="DV65:EC65">DV56+DV64</f>
        <v>0</v>
      </c>
      <c r="DW65" s="152">
        <f t="shared" si="569"/>
        <v>185178</v>
      </c>
      <c r="DX65" s="152">
        <f t="shared" si="569"/>
        <v>174330</v>
      </c>
      <c r="DY65" s="152">
        <f t="shared" si="569"/>
        <v>95</v>
      </c>
      <c r="DZ65" s="158">
        <f t="shared" si="56"/>
        <v>185273</v>
      </c>
      <c r="EA65" s="153">
        <f t="shared" si="569"/>
        <v>163194</v>
      </c>
      <c r="EB65" s="152">
        <f t="shared" si="569"/>
        <v>22079</v>
      </c>
      <c r="EC65" s="154">
        <f t="shared" si="569"/>
        <v>0</v>
      </c>
      <c r="ED65" s="152">
        <f aca="true" t="shared" si="570" ref="ED65:EI65">ED56+ED64</f>
        <v>151384</v>
      </c>
      <c r="EE65" s="152">
        <f t="shared" si="570"/>
        <v>152792</v>
      </c>
      <c r="EF65" s="152">
        <f t="shared" si="570"/>
        <v>14</v>
      </c>
      <c r="EG65" s="158">
        <f t="shared" si="57"/>
        <v>151398</v>
      </c>
      <c r="EH65" s="153">
        <f t="shared" si="570"/>
        <v>135572</v>
      </c>
      <c r="EI65" s="152">
        <f t="shared" si="570"/>
        <v>15826</v>
      </c>
      <c r="EJ65" s="154">
        <f>EJ56+EJ64</f>
        <v>0</v>
      </c>
      <c r="EK65" s="152">
        <f aca="true" t="shared" si="571" ref="EK65:EP65">EK56+EK64</f>
        <v>143185</v>
      </c>
      <c r="EL65" s="152">
        <f t="shared" si="571"/>
        <v>142627</v>
      </c>
      <c r="EM65" s="152">
        <f t="shared" si="571"/>
        <v>722</v>
      </c>
      <c r="EN65" s="159">
        <f t="shared" si="17"/>
        <v>143907</v>
      </c>
      <c r="EO65" s="153">
        <f t="shared" si="571"/>
        <v>129251</v>
      </c>
      <c r="EP65" s="152">
        <f t="shared" si="571"/>
        <v>14656</v>
      </c>
      <c r="EQ65" s="154">
        <f>EQ56+EQ64</f>
        <v>0</v>
      </c>
      <c r="ER65" s="152">
        <f aca="true" t="shared" si="572" ref="ER65:EW65">ER56+ER64</f>
        <v>227305</v>
      </c>
      <c r="ES65" s="152">
        <f t="shared" si="572"/>
        <v>227555</v>
      </c>
      <c r="ET65" s="152">
        <f t="shared" si="572"/>
        <v>32</v>
      </c>
      <c r="EU65" s="158">
        <f t="shared" si="58"/>
        <v>227337</v>
      </c>
      <c r="EV65" s="153">
        <f t="shared" si="572"/>
        <v>200309</v>
      </c>
      <c r="EW65" s="152">
        <f t="shared" si="572"/>
        <v>27028</v>
      </c>
      <c r="EX65" s="154">
        <f>EX56+EX64</f>
        <v>0</v>
      </c>
      <c r="EY65" s="152">
        <f aca="true" t="shared" si="573" ref="EY65:FD65">EY56+EY64</f>
        <v>132964</v>
      </c>
      <c r="EZ65" s="152">
        <f t="shared" si="573"/>
        <v>128303</v>
      </c>
      <c r="FA65" s="152">
        <f t="shared" si="573"/>
        <v>16</v>
      </c>
      <c r="FB65" s="158">
        <f t="shared" si="59"/>
        <v>132980</v>
      </c>
      <c r="FC65" s="153">
        <f t="shared" si="573"/>
        <v>114325</v>
      </c>
      <c r="FD65" s="152">
        <f t="shared" si="573"/>
        <v>18655</v>
      </c>
      <c r="FE65" s="154">
        <f>FE56+FE64</f>
        <v>0</v>
      </c>
      <c r="FF65" s="152">
        <f aca="true" t="shared" si="574" ref="FF65:FK65">FF56+FF64</f>
        <v>219796</v>
      </c>
      <c r="FG65" s="152">
        <f t="shared" si="574"/>
        <v>212472</v>
      </c>
      <c r="FH65" s="152">
        <f t="shared" si="574"/>
        <v>129</v>
      </c>
      <c r="FI65" s="158">
        <f t="shared" si="60"/>
        <v>219925</v>
      </c>
      <c r="FJ65" s="153">
        <f t="shared" si="574"/>
        <v>168294</v>
      </c>
      <c r="FK65" s="152">
        <f t="shared" si="574"/>
        <v>51631</v>
      </c>
      <c r="FL65" s="154">
        <f>FL56+FL64</f>
        <v>0</v>
      </c>
      <c r="FM65" s="152">
        <f aca="true" t="shared" si="575" ref="FM65:FR65">FM56+FM64</f>
        <v>101772</v>
      </c>
      <c r="FN65" s="152">
        <f t="shared" si="575"/>
        <v>99420</v>
      </c>
      <c r="FO65" s="152">
        <f t="shared" si="575"/>
        <v>21</v>
      </c>
      <c r="FP65" s="159">
        <f t="shared" si="22"/>
        <v>101793</v>
      </c>
      <c r="FQ65" s="153">
        <f t="shared" si="575"/>
        <v>89253</v>
      </c>
      <c r="FR65" s="152">
        <f t="shared" si="575"/>
        <v>12540</v>
      </c>
      <c r="FS65" s="154">
        <f>FS56+FS64</f>
        <v>0</v>
      </c>
      <c r="FT65" s="152">
        <f aca="true" t="shared" si="576" ref="FT65:FY65">FT56+FT64</f>
        <v>205711</v>
      </c>
      <c r="FU65" s="152">
        <f t="shared" si="576"/>
        <v>203510</v>
      </c>
      <c r="FV65" s="152">
        <f t="shared" si="576"/>
        <v>94</v>
      </c>
      <c r="FW65" s="158">
        <f t="shared" si="61"/>
        <v>205805</v>
      </c>
      <c r="FX65" s="153">
        <f t="shared" si="576"/>
        <v>183688</v>
      </c>
      <c r="FY65" s="152">
        <f t="shared" si="576"/>
        <v>22117</v>
      </c>
      <c r="FZ65" s="154">
        <f>FZ56+FZ64</f>
        <v>0</v>
      </c>
      <c r="GA65" s="152">
        <f aca="true" t="shared" si="577" ref="GA65:GF65">GA56+GA64</f>
        <v>136553</v>
      </c>
      <c r="GB65" s="152">
        <f t="shared" si="577"/>
        <v>137610</v>
      </c>
      <c r="GC65" s="152">
        <f t="shared" si="577"/>
        <v>67</v>
      </c>
      <c r="GD65" s="158">
        <f t="shared" si="62"/>
        <v>136620</v>
      </c>
      <c r="GE65" s="153">
        <f t="shared" si="577"/>
        <v>102008</v>
      </c>
      <c r="GF65" s="152">
        <f t="shared" si="577"/>
        <v>34612</v>
      </c>
      <c r="GG65" s="154">
        <f aca="true" t="shared" si="578" ref="GG65:GN65">GG56+GG64</f>
        <v>0</v>
      </c>
      <c r="GH65" s="152">
        <f t="shared" si="578"/>
        <v>127127</v>
      </c>
      <c r="GI65" s="152">
        <f t="shared" si="578"/>
        <v>131587</v>
      </c>
      <c r="GJ65" s="152">
        <f t="shared" si="578"/>
        <v>17</v>
      </c>
      <c r="GK65" s="158">
        <f t="shared" si="63"/>
        <v>127144</v>
      </c>
      <c r="GL65" s="153">
        <f t="shared" si="578"/>
        <v>113198</v>
      </c>
      <c r="GM65" s="152">
        <f t="shared" si="578"/>
        <v>13946</v>
      </c>
      <c r="GN65" s="154">
        <f t="shared" si="578"/>
        <v>0</v>
      </c>
      <c r="GO65" s="152">
        <f aca="true" t="shared" si="579" ref="GO65:GT65">GO56+GO64</f>
        <v>191032</v>
      </c>
      <c r="GP65" s="152">
        <f t="shared" si="579"/>
        <v>182878</v>
      </c>
      <c r="GQ65" s="152">
        <f t="shared" si="579"/>
        <v>41</v>
      </c>
      <c r="GR65" s="158">
        <f t="shared" si="64"/>
        <v>191073</v>
      </c>
      <c r="GS65" s="153">
        <f t="shared" si="579"/>
        <v>170522</v>
      </c>
      <c r="GT65" s="152">
        <f t="shared" si="579"/>
        <v>20551</v>
      </c>
      <c r="GU65" s="154">
        <f>GU56+GU64</f>
        <v>0</v>
      </c>
      <c r="GV65" s="152">
        <f aca="true" t="shared" si="580" ref="GV65:HA65">GV56+GV64</f>
        <v>100423</v>
      </c>
      <c r="GW65" s="152">
        <f t="shared" si="580"/>
        <v>103123</v>
      </c>
      <c r="GX65" s="152">
        <f t="shared" si="580"/>
        <v>31</v>
      </c>
      <c r="GY65" s="158">
        <f t="shared" si="65"/>
        <v>100454</v>
      </c>
      <c r="GZ65" s="153">
        <f t="shared" si="580"/>
        <v>84993</v>
      </c>
      <c r="HA65" s="152">
        <f t="shared" si="580"/>
        <v>15461</v>
      </c>
      <c r="HB65" s="154">
        <f>HB56+HB64</f>
        <v>0</v>
      </c>
      <c r="HC65" s="152">
        <f aca="true" t="shared" si="581" ref="HC65:HH65">HC56+HC64</f>
        <v>146685</v>
      </c>
      <c r="HD65" s="152">
        <f t="shared" si="581"/>
        <v>147788</v>
      </c>
      <c r="HE65" s="152">
        <f t="shared" si="581"/>
        <v>14</v>
      </c>
      <c r="HF65" s="158">
        <f t="shared" si="66"/>
        <v>146699</v>
      </c>
      <c r="HG65" s="153">
        <f t="shared" si="581"/>
        <v>133826</v>
      </c>
      <c r="HH65" s="152">
        <f t="shared" si="581"/>
        <v>12873</v>
      </c>
      <c r="HI65" s="154">
        <f>HI56+HI64</f>
        <v>0</v>
      </c>
      <c r="HJ65" s="152">
        <f aca="true" t="shared" si="582" ref="HJ65:HO65">HJ56+HJ64</f>
        <v>121245</v>
      </c>
      <c r="HK65" s="152">
        <f t="shared" si="582"/>
        <v>110129</v>
      </c>
      <c r="HL65" s="152">
        <f t="shared" si="582"/>
        <v>113</v>
      </c>
      <c r="HM65" s="158">
        <f t="shared" si="67"/>
        <v>121358</v>
      </c>
      <c r="HN65" s="153">
        <f t="shared" si="582"/>
        <v>107396</v>
      </c>
      <c r="HO65" s="152">
        <f t="shared" si="582"/>
        <v>13962</v>
      </c>
      <c r="HP65" s="154">
        <f>HP56+HP64</f>
        <v>0</v>
      </c>
      <c r="HQ65" s="152">
        <f aca="true" t="shared" si="583" ref="HQ65:HV65">HQ56+HQ64</f>
        <v>153299</v>
      </c>
      <c r="HR65" s="152">
        <f t="shared" si="583"/>
        <v>151276</v>
      </c>
      <c r="HS65" s="152">
        <f t="shared" si="583"/>
        <v>16</v>
      </c>
      <c r="HT65" s="158">
        <f t="shared" si="68"/>
        <v>153315</v>
      </c>
      <c r="HU65" s="153">
        <f t="shared" si="583"/>
        <v>133658</v>
      </c>
      <c r="HV65" s="152">
        <f t="shared" si="583"/>
        <v>19657</v>
      </c>
      <c r="HW65" s="154">
        <f>HW56+HW64</f>
        <v>0</v>
      </c>
      <c r="HX65" s="152">
        <f aca="true" t="shared" si="584" ref="HX65:IC65">HX56+HX64</f>
        <v>127889</v>
      </c>
      <c r="HY65" s="152">
        <f t="shared" si="584"/>
        <v>119233</v>
      </c>
      <c r="HZ65" s="152">
        <f t="shared" si="584"/>
        <v>6</v>
      </c>
      <c r="IA65" s="158">
        <f t="shared" si="69"/>
        <v>127895</v>
      </c>
      <c r="IB65" s="153">
        <f t="shared" si="584"/>
        <v>114451</v>
      </c>
      <c r="IC65" s="152">
        <f t="shared" si="584"/>
        <v>13444</v>
      </c>
      <c r="ID65" s="154">
        <f>ID56+ID64</f>
        <v>0</v>
      </c>
      <c r="IE65" s="152">
        <f aca="true" t="shared" si="585" ref="IE65:IJ65">IE56+IE64</f>
        <v>191246</v>
      </c>
      <c r="IF65" s="152">
        <f t="shared" si="585"/>
        <v>184958</v>
      </c>
      <c r="IG65" s="152">
        <f t="shared" si="585"/>
        <v>177</v>
      </c>
      <c r="IH65" s="158">
        <f t="shared" si="70"/>
        <v>191423</v>
      </c>
      <c r="II65" s="153">
        <f t="shared" si="585"/>
        <v>176876</v>
      </c>
      <c r="IJ65" s="152">
        <f t="shared" si="585"/>
        <v>14547</v>
      </c>
      <c r="IK65" s="154">
        <f>IK56+IK64</f>
        <v>0</v>
      </c>
      <c r="IL65" s="152">
        <f aca="true" t="shared" si="586" ref="IL65:IQ65">IL56+IL64</f>
        <v>221195</v>
      </c>
      <c r="IM65" s="152">
        <f t="shared" si="586"/>
        <v>215188</v>
      </c>
      <c r="IN65" s="152">
        <f t="shared" si="586"/>
        <v>88</v>
      </c>
      <c r="IO65" s="158">
        <f t="shared" si="71"/>
        <v>221283</v>
      </c>
      <c r="IP65" s="153">
        <f t="shared" si="586"/>
        <v>192011</v>
      </c>
      <c r="IQ65" s="152">
        <f t="shared" si="586"/>
        <v>29272</v>
      </c>
      <c r="IR65" s="154">
        <f>IR56+IR64</f>
        <v>0</v>
      </c>
      <c r="IS65" s="41"/>
    </row>
    <row r="66" spans="1:253" s="96" customFormat="1" ht="19.5" customHeight="1">
      <c r="A66" s="73" t="s">
        <v>132</v>
      </c>
      <c r="B66" s="16" t="s">
        <v>14</v>
      </c>
      <c r="C66" s="67"/>
      <c r="D66" s="30">
        <f t="shared" si="72"/>
        <v>0</v>
      </c>
      <c r="E66" s="18"/>
      <c r="F66" s="18">
        <f t="shared" si="34"/>
        <v>0</v>
      </c>
      <c r="G66" s="18">
        <f t="shared" si="35"/>
        <v>0</v>
      </c>
      <c r="H66" s="18"/>
      <c r="I66" s="18"/>
      <c r="J66" s="18"/>
      <c r="K66" s="18"/>
      <c r="L66" s="19"/>
      <c r="M66" s="162"/>
      <c r="N66" s="18"/>
      <c r="O66" s="169"/>
      <c r="P66" s="18"/>
      <c r="Q66" s="18"/>
      <c r="R66" s="18">
        <f t="shared" si="38"/>
        <v>0</v>
      </c>
      <c r="S66" s="48"/>
      <c r="T66" s="18"/>
      <c r="U66" s="24"/>
      <c r="V66" s="17"/>
      <c r="W66" s="18"/>
      <c r="X66" s="18"/>
      <c r="Y66" s="18">
        <f t="shared" si="39"/>
        <v>0</v>
      </c>
      <c r="Z66" s="47">
        <f t="shared" si="115"/>
        <v>0</v>
      </c>
      <c r="AA66" s="18"/>
      <c r="AB66" s="24"/>
      <c r="AC66" s="17"/>
      <c r="AD66" s="18"/>
      <c r="AE66" s="18"/>
      <c r="AF66" s="18"/>
      <c r="AG66" s="48"/>
      <c r="AH66" s="18"/>
      <c r="AI66" s="24"/>
      <c r="AJ66" s="17"/>
      <c r="AK66" s="18"/>
      <c r="AL66" s="18"/>
      <c r="AM66" s="18"/>
      <c r="AN66" s="48"/>
      <c r="AO66" s="18"/>
      <c r="AP66" s="24"/>
      <c r="AQ66" s="17"/>
      <c r="AR66" s="18"/>
      <c r="AS66" s="18"/>
      <c r="AT66" s="18">
        <f t="shared" si="40"/>
        <v>0</v>
      </c>
      <c r="AU66" s="48"/>
      <c r="AV66" s="18"/>
      <c r="AW66" s="24"/>
      <c r="AX66" s="43"/>
      <c r="AY66" s="18"/>
      <c r="AZ66" s="18"/>
      <c r="BA66" s="18"/>
      <c r="BB66" s="18"/>
      <c r="BC66" s="18"/>
      <c r="BD66" s="24"/>
      <c r="BE66" s="17"/>
      <c r="BF66" s="18"/>
      <c r="BG66" s="18"/>
      <c r="BH66" s="18">
        <f t="shared" si="44"/>
        <v>0</v>
      </c>
      <c r="BI66" s="48"/>
      <c r="BJ66" s="18"/>
      <c r="BK66" s="24"/>
      <c r="BL66" s="17"/>
      <c r="BM66" s="18"/>
      <c r="BN66" s="18"/>
      <c r="BO66" s="18">
        <f t="shared" si="45"/>
        <v>0</v>
      </c>
      <c r="BP66" s="48"/>
      <c r="BQ66" s="18"/>
      <c r="BR66" s="24"/>
      <c r="BS66" s="17"/>
      <c r="BT66" s="18"/>
      <c r="BU66" s="18"/>
      <c r="BV66" s="18">
        <f t="shared" si="46"/>
        <v>0</v>
      </c>
      <c r="BW66" s="48"/>
      <c r="BX66" s="18"/>
      <c r="BY66" s="24"/>
      <c r="BZ66" s="17"/>
      <c r="CA66" s="18"/>
      <c r="CB66" s="18"/>
      <c r="CC66" s="18"/>
      <c r="CD66" s="18"/>
      <c r="CE66" s="18"/>
      <c r="CF66" s="19"/>
      <c r="CG66" s="17"/>
      <c r="CH66" s="18"/>
      <c r="CI66" s="18"/>
      <c r="CJ66" s="4">
        <f t="shared" si="123"/>
        <v>0</v>
      </c>
      <c r="CK66" s="48"/>
      <c r="CL66" s="18"/>
      <c r="CM66" s="24"/>
      <c r="CN66" s="18"/>
      <c r="CO66" s="18"/>
      <c r="CP66" s="18"/>
      <c r="CQ66" s="18">
        <f t="shared" si="51"/>
        <v>0</v>
      </c>
      <c r="CR66" s="48"/>
      <c r="CS66" s="18"/>
      <c r="CT66" s="24"/>
      <c r="CU66" s="18"/>
      <c r="CV66" s="18"/>
      <c r="CW66" s="18"/>
      <c r="CX66" s="18">
        <f t="shared" si="52"/>
        <v>0</v>
      </c>
      <c r="CY66" s="48"/>
      <c r="CZ66" s="18"/>
      <c r="DA66" s="24"/>
      <c r="DB66" s="18"/>
      <c r="DC66" s="18"/>
      <c r="DD66" s="18"/>
      <c r="DE66" s="18">
        <f t="shared" si="53"/>
        <v>0</v>
      </c>
      <c r="DF66" s="48"/>
      <c r="DG66" s="18"/>
      <c r="DH66" s="24"/>
      <c r="DI66" s="18"/>
      <c r="DJ66" s="18"/>
      <c r="DK66" s="18"/>
      <c r="DL66" s="18">
        <f t="shared" si="54"/>
        <v>0</v>
      </c>
      <c r="DM66" s="48"/>
      <c r="DN66" s="18"/>
      <c r="DO66" s="24"/>
      <c r="DP66" s="18"/>
      <c r="DQ66" s="18"/>
      <c r="DR66" s="18"/>
      <c r="DS66" s="18">
        <f t="shared" si="55"/>
        <v>0</v>
      </c>
      <c r="DT66" s="48"/>
      <c r="DU66" s="18"/>
      <c r="DV66" s="24"/>
      <c r="DW66" s="18"/>
      <c r="DX66" s="18"/>
      <c r="DY66" s="18"/>
      <c r="DZ66" s="18">
        <f t="shared" si="56"/>
        <v>0</v>
      </c>
      <c r="EA66" s="48"/>
      <c r="EB66" s="18"/>
      <c r="EC66" s="24"/>
      <c r="ED66" s="18"/>
      <c r="EE66" s="18"/>
      <c r="EF66" s="18"/>
      <c r="EG66" s="18">
        <f t="shared" si="57"/>
        <v>0</v>
      </c>
      <c r="EH66" s="48"/>
      <c r="EI66" s="18"/>
      <c r="EJ66" s="24"/>
      <c r="EK66" s="18"/>
      <c r="EL66" s="18"/>
      <c r="EM66" s="18"/>
      <c r="EN66" s="26">
        <f t="shared" si="17"/>
        <v>0</v>
      </c>
      <c r="EO66" s="48"/>
      <c r="EP66" s="18"/>
      <c r="EQ66" s="24"/>
      <c r="ER66" s="18"/>
      <c r="ES66" s="18"/>
      <c r="ET66" s="18"/>
      <c r="EU66" s="18">
        <f t="shared" si="58"/>
        <v>0</v>
      </c>
      <c r="EV66" s="48"/>
      <c r="EW66" s="18"/>
      <c r="EX66" s="24"/>
      <c r="EY66" s="18"/>
      <c r="EZ66" s="18"/>
      <c r="FA66" s="18"/>
      <c r="FB66" s="18">
        <f t="shared" si="59"/>
        <v>0</v>
      </c>
      <c r="FC66" s="48"/>
      <c r="FD66" s="18"/>
      <c r="FE66" s="24"/>
      <c r="FF66" s="18"/>
      <c r="FG66" s="18"/>
      <c r="FH66" s="18"/>
      <c r="FI66" s="18">
        <f t="shared" si="60"/>
        <v>0</v>
      </c>
      <c r="FJ66" s="48"/>
      <c r="FK66" s="18"/>
      <c r="FL66" s="24"/>
      <c r="FM66" s="18"/>
      <c r="FN66" s="18"/>
      <c r="FO66" s="18"/>
      <c r="FP66" s="26">
        <f t="shared" si="22"/>
        <v>0</v>
      </c>
      <c r="FQ66" s="48"/>
      <c r="FR66" s="18"/>
      <c r="FS66" s="24"/>
      <c r="FT66" s="18"/>
      <c r="FU66" s="18"/>
      <c r="FV66" s="18"/>
      <c r="FW66" s="18">
        <f t="shared" si="61"/>
        <v>0</v>
      </c>
      <c r="FX66" s="48"/>
      <c r="FY66" s="18"/>
      <c r="FZ66" s="24"/>
      <c r="GA66" s="18"/>
      <c r="GB66" s="18"/>
      <c r="GC66" s="18"/>
      <c r="GD66" s="18">
        <f t="shared" si="62"/>
        <v>0</v>
      </c>
      <c r="GE66" s="48"/>
      <c r="GF66" s="18"/>
      <c r="GG66" s="24"/>
      <c r="GH66" s="18"/>
      <c r="GI66" s="18"/>
      <c r="GJ66" s="18"/>
      <c r="GK66" s="18">
        <f t="shared" si="63"/>
        <v>0</v>
      </c>
      <c r="GL66" s="48"/>
      <c r="GM66" s="18"/>
      <c r="GN66" s="24"/>
      <c r="GO66" s="18"/>
      <c r="GP66" s="18"/>
      <c r="GQ66" s="18"/>
      <c r="GR66" s="18">
        <f t="shared" si="64"/>
        <v>0</v>
      </c>
      <c r="GS66" s="48"/>
      <c r="GT66" s="18"/>
      <c r="GU66" s="24"/>
      <c r="GV66" s="18"/>
      <c r="GW66" s="18"/>
      <c r="GX66" s="18"/>
      <c r="GY66" s="18">
        <f t="shared" si="65"/>
        <v>0</v>
      </c>
      <c r="GZ66" s="48"/>
      <c r="HA66" s="18"/>
      <c r="HB66" s="24"/>
      <c r="HC66" s="18"/>
      <c r="HD66" s="18"/>
      <c r="HE66" s="18"/>
      <c r="HF66" s="18">
        <f t="shared" si="66"/>
        <v>0</v>
      </c>
      <c r="HG66" s="48"/>
      <c r="HH66" s="18"/>
      <c r="HI66" s="24"/>
      <c r="HJ66" s="18"/>
      <c r="HK66" s="18"/>
      <c r="HL66" s="18"/>
      <c r="HM66" s="18">
        <f t="shared" si="67"/>
        <v>0</v>
      </c>
      <c r="HN66" s="48"/>
      <c r="HO66" s="18"/>
      <c r="HP66" s="24"/>
      <c r="HQ66" s="18"/>
      <c r="HR66" s="18"/>
      <c r="HS66" s="18"/>
      <c r="HT66" s="18">
        <f t="shared" si="68"/>
        <v>0</v>
      </c>
      <c r="HU66" s="48"/>
      <c r="HV66" s="18"/>
      <c r="HW66" s="24"/>
      <c r="HX66" s="18"/>
      <c r="HY66" s="18"/>
      <c r="HZ66" s="18"/>
      <c r="IA66" s="18">
        <f t="shared" si="69"/>
        <v>0</v>
      </c>
      <c r="IB66" s="48"/>
      <c r="IC66" s="18"/>
      <c r="ID66" s="24"/>
      <c r="IE66" s="18"/>
      <c r="IF66" s="18"/>
      <c r="IG66" s="18"/>
      <c r="IH66" s="18">
        <f t="shared" si="70"/>
        <v>0</v>
      </c>
      <c r="II66" s="48"/>
      <c r="IJ66" s="18"/>
      <c r="IK66" s="24"/>
      <c r="IL66" s="18"/>
      <c r="IM66" s="18"/>
      <c r="IN66" s="18"/>
      <c r="IO66" s="18">
        <f t="shared" si="71"/>
        <v>0</v>
      </c>
      <c r="IP66" s="48"/>
      <c r="IQ66" s="18"/>
      <c r="IR66" s="24"/>
      <c r="IS66" s="36"/>
    </row>
    <row r="67" spans="1:253" s="97" customFormat="1" ht="9.75" customHeight="1">
      <c r="A67" s="74"/>
      <c r="B67" s="1" t="s">
        <v>134</v>
      </c>
      <c r="C67" s="64" t="s">
        <v>23</v>
      </c>
      <c r="D67" s="29">
        <f t="shared" si="72"/>
        <v>2000000</v>
      </c>
      <c r="E67" s="2">
        <f>SUM(P67,W67,AD67,AK67,AR67,BF67,BM67,BT67,CH67,CO67,CV67,DC67,DJ67,DQ67,DX67,EE67)+SUM(EL67,ES67,EZ67,FG67,FN67,FU67,GB67,GI67,GP67,GW67,HD67,HK67,HR67,HY67,IF67,IM67)</f>
        <v>1000000</v>
      </c>
      <c r="F67" s="210">
        <f t="shared" si="34"/>
        <v>0</v>
      </c>
      <c r="G67" s="210">
        <f t="shared" si="35"/>
        <v>2000000</v>
      </c>
      <c r="H67" s="2">
        <f aca="true" t="shared" si="587" ref="H67:I70">SUM(Q67,X67,AE67,AL67,AS67,BG67,BN67,BU67,CI67,CP67,CW67,DD67,DK67,DR67,DY67,EF67)+SUM(EM67,ET67,FA67,FH67,FO67,FV67,GC67,GJ67,GQ67,GX67,HE67,HL67,HS67,HZ67,IG67,IN67)</f>
        <v>0</v>
      </c>
      <c r="I67" s="2">
        <f t="shared" si="587"/>
        <v>2000000</v>
      </c>
      <c r="J67" s="2">
        <f aca="true" t="shared" si="588" ref="J67:K70">SUM(S67,Z67,AG67,AN67,AU67,BI67,BP67,BW67,CK67,CR67,CY67,DF67,DM67,DT67,EA67,EH67)+SUM(EO67,EV67,FC67,FJ67,FQ67,FX67,GE67,GL67,GS67,GZ67,HG67,HN67,HU67,IB67,II67,IP67)</f>
        <v>0</v>
      </c>
      <c r="K67" s="2">
        <f t="shared" si="588"/>
        <v>2000000</v>
      </c>
      <c r="L67" s="10">
        <f>SUM(U67,AB67,AI67,AP67,AW67,BK67,BR67,BY67,CM67,CT67,DA67,DH67,DO67,DV67,EC67,EJ67)+SUM(EQ67,EX67,FE67,FL67,FS67,FZ67,GG67,GN67,GU67,HB67,HI67,HP67,HW67,ID67,IK67,IR67)</f>
        <v>0</v>
      </c>
      <c r="M67" s="163">
        <v>2000000</v>
      </c>
      <c r="N67" s="2"/>
      <c r="O67" s="170">
        <v>2000000</v>
      </c>
      <c r="P67" s="2">
        <v>1000000</v>
      </c>
      <c r="Q67" s="2"/>
      <c r="R67" s="210">
        <f t="shared" si="38"/>
        <v>2000000</v>
      </c>
      <c r="S67" s="49">
        <f>R67-T67-U67</f>
        <v>0</v>
      </c>
      <c r="T67" s="2">
        <v>2000000</v>
      </c>
      <c r="U67" s="21"/>
      <c r="V67" s="9"/>
      <c r="W67" s="2"/>
      <c r="X67" s="2"/>
      <c r="Y67" s="210">
        <f t="shared" si="39"/>
        <v>0</v>
      </c>
      <c r="Z67" s="49">
        <f t="shared" si="115"/>
        <v>0</v>
      </c>
      <c r="AA67" s="2"/>
      <c r="AB67" s="21"/>
      <c r="AC67" s="9"/>
      <c r="AD67" s="2"/>
      <c r="AE67" s="2"/>
      <c r="AF67" s="2">
        <f>AD67+AE67</f>
        <v>0</v>
      </c>
      <c r="AG67" s="49">
        <f>AF67-AH67-AI67</f>
        <v>0</v>
      </c>
      <c r="AH67" s="2"/>
      <c r="AI67" s="21"/>
      <c r="AJ67" s="9"/>
      <c r="AK67" s="2"/>
      <c r="AL67" s="2"/>
      <c r="AM67" s="2"/>
      <c r="AN67" s="49"/>
      <c r="AO67" s="2"/>
      <c r="AP67" s="21"/>
      <c r="AQ67" s="9"/>
      <c r="AR67" s="2"/>
      <c r="AS67" s="2"/>
      <c r="AT67" s="210">
        <f t="shared" si="40"/>
        <v>0</v>
      </c>
      <c r="AU67" s="49">
        <f>AT67-AV67-AW67</f>
        <v>0</v>
      </c>
      <c r="AV67" s="2"/>
      <c r="AW67" s="21"/>
      <c r="AX67" s="29">
        <f aca="true" t="shared" si="589" ref="AX67:AY71">SUM(BL67,BS67,BE67)</f>
        <v>0</v>
      </c>
      <c r="AY67" s="2">
        <f t="shared" si="589"/>
        <v>0</v>
      </c>
      <c r="AZ67" s="2">
        <f aca="true" t="shared" si="590" ref="AZ67:BA71">SUM(BN67,BU67,BG67)</f>
        <v>0</v>
      </c>
      <c r="BA67" s="2">
        <f t="shared" si="590"/>
        <v>0</v>
      </c>
      <c r="BB67" s="2">
        <f aca="true" t="shared" si="591" ref="BB67:BD71">SUM(BP67,BW67,BI67)</f>
        <v>0</v>
      </c>
      <c r="BC67" s="2">
        <f t="shared" si="591"/>
        <v>0</v>
      </c>
      <c r="BD67" s="21">
        <f t="shared" si="591"/>
        <v>0</v>
      </c>
      <c r="BE67" s="9"/>
      <c r="BF67" s="2"/>
      <c r="BG67" s="2"/>
      <c r="BH67" s="210">
        <f t="shared" si="44"/>
        <v>0</v>
      </c>
      <c r="BI67" s="49">
        <f>BH67-BJ67-BK67</f>
        <v>0</v>
      </c>
      <c r="BJ67" s="2"/>
      <c r="BK67" s="21"/>
      <c r="BL67" s="9"/>
      <c r="BM67" s="2"/>
      <c r="BN67" s="2"/>
      <c r="BO67" s="210">
        <f t="shared" si="45"/>
        <v>0</v>
      </c>
      <c r="BP67" s="49">
        <f>BO67-BQ67-BR67</f>
        <v>0</v>
      </c>
      <c r="BQ67" s="2"/>
      <c r="BR67" s="21"/>
      <c r="BS67" s="9"/>
      <c r="BT67" s="2"/>
      <c r="BU67" s="2"/>
      <c r="BV67" s="210">
        <f t="shared" si="46"/>
        <v>0</v>
      </c>
      <c r="BW67" s="49">
        <f>BV67-BX67-BY67</f>
        <v>0</v>
      </c>
      <c r="BX67" s="2"/>
      <c r="BY67" s="21"/>
      <c r="BZ67" s="29">
        <f aca="true" t="shared" si="592" ref="BZ67:CA71">SUM(CG67,CN67,CU67,DB67,DI67,DP67,DW67,ED67,EK67,ER67,EY67,FF67,FM67,FT67,GA67,GH67,GO67,GV67,HC67,HJ67,HQ67,HX67,IE67,IL67)</f>
        <v>0</v>
      </c>
      <c r="CA67" s="2">
        <f t="shared" si="592"/>
        <v>0</v>
      </c>
      <c r="CB67" s="2">
        <f aca="true" t="shared" si="593" ref="CB67:CC71">SUM(CI67,CP67,CW67,DD67,DK67,DR67,DY67,EF67,EM67,ET67,FA67,FH67,FO67,FV67,GC67,GJ67,GQ67,GX67,HE67,HL67,HS67,HZ67,IG67,IN67)</f>
        <v>0</v>
      </c>
      <c r="CC67" s="2">
        <f t="shared" si="593"/>
        <v>0</v>
      </c>
      <c r="CD67" s="2">
        <f aca="true" t="shared" si="594" ref="CD67:CF71">SUM(CK67,CR67,CY67,DF67,DM67,DT67,EA67,EH67,EO67,EV67,FC67,FJ67,FQ67,FX67,GE67,GL67,GS67,GZ67,HG67,HN67,HU67,IB67,II67,IP67)</f>
        <v>0</v>
      </c>
      <c r="CE67" s="2">
        <f t="shared" si="594"/>
        <v>0</v>
      </c>
      <c r="CF67" s="21">
        <f t="shared" si="594"/>
        <v>0</v>
      </c>
      <c r="CG67" s="9"/>
      <c r="CH67" s="2"/>
      <c r="CI67" s="2"/>
      <c r="CJ67" s="2">
        <f t="shared" si="123"/>
        <v>0</v>
      </c>
      <c r="CK67" s="49">
        <f>CJ67-CL67-CM67</f>
        <v>0</v>
      </c>
      <c r="CL67" s="2"/>
      <c r="CM67" s="21"/>
      <c r="CN67" s="2"/>
      <c r="CO67" s="2"/>
      <c r="CP67" s="2"/>
      <c r="CQ67" s="210">
        <f t="shared" si="51"/>
        <v>0</v>
      </c>
      <c r="CR67" s="49">
        <f>CQ67-CS67-CT67</f>
        <v>0</v>
      </c>
      <c r="CS67" s="2"/>
      <c r="CT67" s="21"/>
      <c r="CU67" s="2"/>
      <c r="CV67" s="2"/>
      <c r="CW67" s="2"/>
      <c r="CX67" s="210">
        <f t="shared" si="52"/>
        <v>0</v>
      </c>
      <c r="CY67" s="49">
        <f>CX67-CZ67-DA67</f>
        <v>0</v>
      </c>
      <c r="CZ67" s="2"/>
      <c r="DA67" s="21"/>
      <c r="DB67" s="2"/>
      <c r="DC67" s="2"/>
      <c r="DD67" s="2"/>
      <c r="DE67" s="210">
        <f t="shared" si="53"/>
        <v>0</v>
      </c>
      <c r="DF67" s="49">
        <f>DE67-DG67-DH67</f>
        <v>0</v>
      </c>
      <c r="DG67" s="2"/>
      <c r="DH67" s="21"/>
      <c r="DI67" s="2"/>
      <c r="DJ67" s="2"/>
      <c r="DK67" s="2"/>
      <c r="DL67" s="210">
        <f t="shared" si="54"/>
        <v>0</v>
      </c>
      <c r="DM67" s="49">
        <f>DL67-DN67-DO67</f>
        <v>0</v>
      </c>
      <c r="DN67" s="2"/>
      <c r="DO67" s="21"/>
      <c r="DP67" s="2"/>
      <c r="DQ67" s="2"/>
      <c r="DR67" s="2"/>
      <c r="DS67" s="210">
        <f t="shared" si="55"/>
        <v>0</v>
      </c>
      <c r="DT67" s="49">
        <f>DS67-DU67-DV67</f>
        <v>0</v>
      </c>
      <c r="DU67" s="2"/>
      <c r="DV67" s="21"/>
      <c r="DW67" s="2"/>
      <c r="DX67" s="2"/>
      <c r="DY67" s="2"/>
      <c r="DZ67" s="210">
        <f t="shared" si="56"/>
        <v>0</v>
      </c>
      <c r="EA67" s="49">
        <f>DZ67-EB67-EC67</f>
        <v>0</v>
      </c>
      <c r="EB67" s="2"/>
      <c r="EC67" s="21"/>
      <c r="ED67" s="2"/>
      <c r="EE67" s="2"/>
      <c r="EF67" s="2"/>
      <c r="EG67" s="210">
        <f t="shared" si="57"/>
        <v>0</v>
      </c>
      <c r="EH67" s="49">
        <f>EG67-EI67-EJ67</f>
        <v>0</v>
      </c>
      <c r="EI67" s="2"/>
      <c r="EJ67" s="21"/>
      <c r="EK67" s="2"/>
      <c r="EL67" s="2"/>
      <c r="EM67" s="2"/>
      <c r="EN67" s="211">
        <f t="shared" si="17"/>
        <v>0</v>
      </c>
      <c r="EO67" s="49">
        <f>EN67-EP67-EQ67</f>
        <v>0</v>
      </c>
      <c r="EP67" s="2"/>
      <c r="EQ67" s="21"/>
      <c r="ER67" s="2"/>
      <c r="ES67" s="2"/>
      <c r="ET67" s="2"/>
      <c r="EU67" s="210">
        <f t="shared" si="58"/>
        <v>0</v>
      </c>
      <c r="EV67" s="49">
        <f>EU67-EW67-EX67</f>
        <v>0</v>
      </c>
      <c r="EW67" s="2"/>
      <c r="EX67" s="21"/>
      <c r="EY67" s="2"/>
      <c r="EZ67" s="2"/>
      <c r="FA67" s="2"/>
      <c r="FB67" s="210">
        <f t="shared" si="59"/>
        <v>0</v>
      </c>
      <c r="FC67" s="49">
        <f>FB67-FD67-FE67</f>
        <v>0</v>
      </c>
      <c r="FD67" s="2"/>
      <c r="FE67" s="21"/>
      <c r="FF67" s="2"/>
      <c r="FG67" s="2"/>
      <c r="FH67" s="2"/>
      <c r="FI67" s="210">
        <f t="shared" si="60"/>
        <v>0</v>
      </c>
      <c r="FJ67" s="49">
        <f>FI67-FK67-FL67</f>
        <v>0</v>
      </c>
      <c r="FK67" s="2"/>
      <c r="FL67" s="21"/>
      <c r="FM67" s="2"/>
      <c r="FN67" s="2"/>
      <c r="FO67" s="2"/>
      <c r="FP67" s="211">
        <f t="shared" si="22"/>
        <v>0</v>
      </c>
      <c r="FQ67" s="49">
        <f>FP67-FR67-FS67</f>
        <v>0</v>
      </c>
      <c r="FR67" s="2"/>
      <c r="FS67" s="21"/>
      <c r="FT67" s="2"/>
      <c r="FU67" s="2"/>
      <c r="FV67" s="2"/>
      <c r="FW67" s="210">
        <f t="shared" si="61"/>
        <v>0</v>
      </c>
      <c r="FX67" s="49">
        <f>FW67-FY67-FZ67</f>
        <v>0</v>
      </c>
      <c r="FY67" s="2"/>
      <c r="FZ67" s="21"/>
      <c r="GA67" s="2"/>
      <c r="GB67" s="2"/>
      <c r="GC67" s="2"/>
      <c r="GD67" s="210">
        <f t="shared" si="62"/>
        <v>0</v>
      </c>
      <c r="GE67" s="49">
        <f>GD67-GF67-GG67</f>
        <v>0</v>
      </c>
      <c r="GF67" s="2"/>
      <c r="GG67" s="21"/>
      <c r="GH67" s="2"/>
      <c r="GI67" s="2"/>
      <c r="GJ67" s="2"/>
      <c r="GK67" s="210">
        <f t="shared" si="63"/>
        <v>0</v>
      </c>
      <c r="GL67" s="49">
        <f>GK67-GM67-GN67</f>
        <v>0</v>
      </c>
      <c r="GM67" s="2"/>
      <c r="GN67" s="21"/>
      <c r="GO67" s="2"/>
      <c r="GP67" s="2"/>
      <c r="GQ67" s="2"/>
      <c r="GR67" s="210">
        <f t="shared" si="64"/>
        <v>0</v>
      </c>
      <c r="GS67" s="49">
        <f>GR67-GT67-GU67</f>
        <v>0</v>
      </c>
      <c r="GT67" s="2"/>
      <c r="GU67" s="21"/>
      <c r="GV67" s="2"/>
      <c r="GW67" s="2"/>
      <c r="GX67" s="2"/>
      <c r="GY67" s="210">
        <f t="shared" si="65"/>
        <v>0</v>
      </c>
      <c r="GZ67" s="49">
        <f>GY67-HA67-HB67</f>
        <v>0</v>
      </c>
      <c r="HA67" s="2"/>
      <c r="HB67" s="21"/>
      <c r="HC67" s="2"/>
      <c r="HD67" s="2"/>
      <c r="HE67" s="2"/>
      <c r="HF67" s="210">
        <f t="shared" si="66"/>
        <v>0</v>
      </c>
      <c r="HG67" s="49">
        <f>HF67-HH67-HI67</f>
        <v>0</v>
      </c>
      <c r="HH67" s="2"/>
      <c r="HI67" s="21"/>
      <c r="HJ67" s="2"/>
      <c r="HK67" s="2"/>
      <c r="HL67" s="2"/>
      <c r="HM67" s="210">
        <f t="shared" si="67"/>
        <v>0</v>
      </c>
      <c r="HN67" s="49">
        <f>HM67-HO67-HP67</f>
        <v>0</v>
      </c>
      <c r="HO67" s="2"/>
      <c r="HP67" s="21"/>
      <c r="HQ67" s="2"/>
      <c r="HR67" s="2"/>
      <c r="HS67" s="2"/>
      <c r="HT67" s="210">
        <f t="shared" si="68"/>
        <v>0</v>
      </c>
      <c r="HU67" s="49">
        <f>HT67-HV67-HW67</f>
        <v>0</v>
      </c>
      <c r="HV67" s="2"/>
      <c r="HW67" s="21"/>
      <c r="HX67" s="2"/>
      <c r="HY67" s="2"/>
      <c r="HZ67" s="2"/>
      <c r="IA67" s="210">
        <f t="shared" si="69"/>
        <v>0</v>
      </c>
      <c r="IB67" s="49">
        <f>IA67-IC67-ID67</f>
        <v>0</v>
      </c>
      <c r="IC67" s="2"/>
      <c r="ID67" s="21"/>
      <c r="IE67" s="2"/>
      <c r="IF67" s="2"/>
      <c r="IG67" s="2"/>
      <c r="IH67" s="210">
        <f t="shared" si="70"/>
        <v>0</v>
      </c>
      <c r="II67" s="49">
        <f>IH67-IJ67-IK67</f>
        <v>0</v>
      </c>
      <c r="IJ67" s="2"/>
      <c r="IK67" s="21"/>
      <c r="IL67" s="2"/>
      <c r="IM67" s="2"/>
      <c r="IN67" s="2"/>
      <c r="IO67" s="210">
        <f t="shared" si="71"/>
        <v>0</v>
      </c>
      <c r="IP67" s="49">
        <f>IO67-IQ67-IR67</f>
        <v>0</v>
      </c>
      <c r="IQ67" s="2"/>
      <c r="IR67" s="21"/>
      <c r="IS67" s="37"/>
    </row>
    <row r="68" spans="1:253" s="97" customFormat="1" ht="9.75" customHeight="1">
      <c r="A68" s="74"/>
      <c r="B68" s="1" t="s">
        <v>135</v>
      </c>
      <c r="C68" s="64" t="s">
        <v>24</v>
      </c>
      <c r="D68" s="29">
        <f t="shared" si="72"/>
        <v>0</v>
      </c>
      <c r="E68" s="2">
        <f>SUM(P68,W68,AD68,AK68,AR68,BF68,BM68,BT68,CH68,CO68,CV68,DC68,DJ68,DQ68,DX68,EE68)+SUM(EL68,ES68,EZ68,FG68,FN68,FU68,GB68,GI68,GP68,GW68,HD68,HK68,HR68,HY68,IF68,IM68)</f>
        <v>0</v>
      </c>
      <c r="F68" s="210">
        <f t="shared" si="34"/>
        <v>0</v>
      </c>
      <c r="G68" s="210">
        <f t="shared" si="35"/>
        <v>0</v>
      </c>
      <c r="H68" s="2">
        <f t="shared" si="587"/>
        <v>0</v>
      </c>
      <c r="I68" s="2">
        <f t="shared" si="587"/>
        <v>0</v>
      </c>
      <c r="J68" s="2">
        <f t="shared" si="588"/>
        <v>0</v>
      </c>
      <c r="K68" s="2">
        <f t="shared" si="588"/>
        <v>0</v>
      </c>
      <c r="L68" s="10">
        <f>SUM(U68,AB68,AI68,AP68,AW68,BK68,BR68,BY68,CM68,CT68,DA68,DH68,DO68,DV68,EC68,EJ68)+SUM(EQ68,EX68,FE68,FL68,FS68,FZ68,GG68,GN68,GU68,HB68,HI68,HP68,HW68,ID68,IK68,IR68)</f>
        <v>0</v>
      </c>
      <c r="M68" s="163"/>
      <c r="N68" s="2"/>
      <c r="O68" s="170"/>
      <c r="P68" s="2"/>
      <c r="Q68" s="2"/>
      <c r="R68" s="210">
        <f t="shared" si="38"/>
        <v>0</v>
      </c>
      <c r="S68" s="49"/>
      <c r="T68" s="2"/>
      <c r="U68" s="21"/>
      <c r="V68" s="9"/>
      <c r="W68" s="2"/>
      <c r="X68" s="2"/>
      <c r="Y68" s="210">
        <f t="shared" si="39"/>
        <v>0</v>
      </c>
      <c r="Z68" s="49">
        <f t="shared" si="115"/>
        <v>0</v>
      </c>
      <c r="AA68" s="2"/>
      <c r="AB68" s="21"/>
      <c r="AC68" s="9"/>
      <c r="AD68" s="2"/>
      <c r="AE68" s="2"/>
      <c r="AF68" s="2"/>
      <c r="AG68" s="49"/>
      <c r="AH68" s="2"/>
      <c r="AI68" s="21"/>
      <c r="AJ68" s="9"/>
      <c r="AK68" s="2"/>
      <c r="AL68" s="2"/>
      <c r="AM68" s="2"/>
      <c r="AN68" s="49"/>
      <c r="AO68" s="2"/>
      <c r="AP68" s="21"/>
      <c r="AQ68" s="9"/>
      <c r="AR68" s="2"/>
      <c r="AS68" s="2"/>
      <c r="AT68" s="210">
        <f t="shared" si="40"/>
        <v>0</v>
      </c>
      <c r="AU68" s="49"/>
      <c r="AV68" s="2"/>
      <c r="AW68" s="21"/>
      <c r="AX68" s="29">
        <f t="shared" si="589"/>
        <v>0</v>
      </c>
      <c r="AY68" s="2">
        <f t="shared" si="589"/>
        <v>0</v>
      </c>
      <c r="AZ68" s="2">
        <f t="shared" si="590"/>
        <v>0</v>
      </c>
      <c r="BA68" s="2">
        <f t="shared" si="590"/>
        <v>0</v>
      </c>
      <c r="BB68" s="2">
        <f t="shared" si="591"/>
        <v>0</v>
      </c>
      <c r="BC68" s="2">
        <f t="shared" si="591"/>
        <v>0</v>
      </c>
      <c r="BD68" s="21">
        <f t="shared" si="591"/>
        <v>0</v>
      </c>
      <c r="BE68" s="9"/>
      <c r="BF68" s="2"/>
      <c r="BG68" s="2"/>
      <c r="BH68" s="210">
        <f t="shared" si="44"/>
        <v>0</v>
      </c>
      <c r="BI68" s="49"/>
      <c r="BJ68" s="2"/>
      <c r="BK68" s="21"/>
      <c r="BL68" s="9"/>
      <c r="BM68" s="2"/>
      <c r="BN68" s="2"/>
      <c r="BO68" s="210">
        <f t="shared" si="45"/>
        <v>0</v>
      </c>
      <c r="BP68" s="49"/>
      <c r="BQ68" s="2"/>
      <c r="BR68" s="21"/>
      <c r="BS68" s="9"/>
      <c r="BT68" s="2"/>
      <c r="BU68" s="2"/>
      <c r="BV68" s="210">
        <f t="shared" si="46"/>
        <v>0</v>
      </c>
      <c r="BW68" s="49"/>
      <c r="BX68" s="2"/>
      <c r="BY68" s="21"/>
      <c r="BZ68" s="29">
        <f t="shared" si="592"/>
        <v>0</v>
      </c>
      <c r="CA68" s="2">
        <f t="shared" si="592"/>
        <v>0</v>
      </c>
      <c r="CB68" s="2">
        <f t="shared" si="593"/>
        <v>0</v>
      </c>
      <c r="CC68" s="2">
        <f t="shared" si="593"/>
        <v>0</v>
      </c>
      <c r="CD68" s="2">
        <f t="shared" si="594"/>
        <v>0</v>
      </c>
      <c r="CE68" s="2">
        <f t="shared" si="594"/>
        <v>0</v>
      </c>
      <c r="CF68" s="21">
        <f t="shared" si="594"/>
        <v>0</v>
      </c>
      <c r="CG68" s="9"/>
      <c r="CH68" s="2"/>
      <c r="CI68" s="2"/>
      <c r="CJ68" s="2">
        <f t="shared" si="123"/>
        <v>0</v>
      </c>
      <c r="CK68" s="49"/>
      <c r="CL68" s="2"/>
      <c r="CM68" s="21"/>
      <c r="CN68" s="2"/>
      <c r="CO68" s="2"/>
      <c r="CP68" s="2"/>
      <c r="CQ68" s="210">
        <f t="shared" si="51"/>
        <v>0</v>
      </c>
      <c r="CR68" s="49"/>
      <c r="CS68" s="2"/>
      <c r="CT68" s="21"/>
      <c r="CU68" s="2"/>
      <c r="CV68" s="2"/>
      <c r="CW68" s="2"/>
      <c r="CX68" s="210">
        <f t="shared" si="52"/>
        <v>0</v>
      </c>
      <c r="CY68" s="49"/>
      <c r="CZ68" s="2"/>
      <c r="DA68" s="21"/>
      <c r="DB68" s="2"/>
      <c r="DC68" s="2"/>
      <c r="DD68" s="2"/>
      <c r="DE68" s="210">
        <f t="shared" si="53"/>
        <v>0</v>
      </c>
      <c r="DF68" s="49"/>
      <c r="DG68" s="2"/>
      <c r="DH68" s="21"/>
      <c r="DI68" s="2"/>
      <c r="DJ68" s="2"/>
      <c r="DK68" s="2"/>
      <c r="DL68" s="210">
        <f t="shared" si="54"/>
        <v>0</v>
      </c>
      <c r="DM68" s="49"/>
      <c r="DN68" s="2"/>
      <c r="DO68" s="21"/>
      <c r="DP68" s="2"/>
      <c r="DQ68" s="2"/>
      <c r="DR68" s="2"/>
      <c r="DS68" s="210">
        <f t="shared" si="55"/>
        <v>0</v>
      </c>
      <c r="DT68" s="49"/>
      <c r="DU68" s="2"/>
      <c r="DV68" s="21"/>
      <c r="DW68" s="2"/>
      <c r="DX68" s="2"/>
      <c r="DY68" s="2"/>
      <c r="DZ68" s="210">
        <f t="shared" si="56"/>
        <v>0</v>
      </c>
      <c r="EA68" s="49"/>
      <c r="EB68" s="2"/>
      <c r="EC68" s="21"/>
      <c r="ED68" s="2"/>
      <c r="EE68" s="2"/>
      <c r="EF68" s="2"/>
      <c r="EG68" s="210">
        <f t="shared" si="57"/>
        <v>0</v>
      </c>
      <c r="EH68" s="49"/>
      <c r="EI68" s="2"/>
      <c r="EJ68" s="21"/>
      <c r="EK68" s="2"/>
      <c r="EL68" s="2"/>
      <c r="EM68" s="2"/>
      <c r="EN68" s="211">
        <f t="shared" si="17"/>
        <v>0</v>
      </c>
      <c r="EO68" s="49"/>
      <c r="EP68" s="2"/>
      <c r="EQ68" s="21"/>
      <c r="ER68" s="2"/>
      <c r="ES68" s="2"/>
      <c r="ET68" s="2"/>
      <c r="EU68" s="210">
        <f t="shared" si="58"/>
        <v>0</v>
      </c>
      <c r="EV68" s="49"/>
      <c r="EW68" s="2"/>
      <c r="EX68" s="21"/>
      <c r="EY68" s="2"/>
      <c r="EZ68" s="2"/>
      <c r="FA68" s="2"/>
      <c r="FB68" s="210">
        <f t="shared" si="59"/>
        <v>0</v>
      </c>
      <c r="FC68" s="49"/>
      <c r="FD68" s="2"/>
      <c r="FE68" s="21"/>
      <c r="FF68" s="2"/>
      <c r="FG68" s="2"/>
      <c r="FH68" s="2"/>
      <c r="FI68" s="210">
        <f t="shared" si="60"/>
        <v>0</v>
      </c>
      <c r="FJ68" s="49"/>
      <c r="FK68" s="2"/>
      <c r="FL68" s="21"/>
      <c r="FM68" s="2"/>
      <c r="FN68" s="2"/>
      <c r="FO68" s="2"/>
      <c r="FP68" s="211">
        <f t="shared" si="22"/>
        <v>0</v>
      </c>
      <c r="FQ68" s="49"/>
      <c r="FR68" s="2"/>
      <c r="FS68" s="21"/>
      <c r="FT68" s="2"/>
      <c r="FU68" s="2"/>
      <c r="FV68" s="2"/>
      <c r="FW68" s="210">
        <f t="shared" si="61"/>
        <v>0</v>
      </c>
      <c r="FX68" s="49"/>
      <c r="FY68" s="2"/>
      <c r="FZ68" s="21"/>
      <c r="GA68" s="2"/>
      <c r="GB68" s="2"/>
      <c r="GC68" s="2"/>
      <c r="GD68" s="210">
        <f t="shared" si="62"/>
        <v>0</v>
      </c>
      <c r="GE68" s="49"/>
      <c r="GF68" s="2"/>
      <c r="GG68" s="21"/>
      <c r="GH68" s="2"/>
      <c r="GI68" s="2"/>
      <c r="GJ68" s="2"/>
      <c r="GK68" s="210">
        <f t="shared" si="63"/>
        <v>0</v>
      </c>
      <c r="GL68" s="49"/>
      <c r="GM68" s="2"/>
      <c r="GN68" s="21"/>
      <c r="GO68" s="2"/>
      <c r="GP68" s="2"/>
      <c r="GQ68" s="2"/>
      <c r="GR68" s="210">
        <f t="shared" si="64"/>
        <v>0</v>
      </c>
      <c r="GS68" s="49"/>
      <c r="GT68" s="2"/>
      <c r="GU68" s="21"/>
      <c r="GV68" s="2"/>
      <c r="GW68" s="2"/>
      <c r="GX68" s="2"/>
      <c r="GY68" s="210">
        <f t="shared" si="65"/>
        <v>0</v>
      </c>
      <c r="GZ68" s="49"/>
      <c r="HA68" s="2"/>
      <c r="HB68" s="21"/>
      <c r="HC68" s="2"/>
      <c r="HD68" s="2"/>
      <c r="HE68" s="2"/>
      <c r="HF68" s="210">
        <f t="shared" si="66"/>
        <v>0</v>
      </c>
      <c r="HG68" s="49"/>
      <c r="HH68" s="2"/>
      <c r="HI68" s="21"/>
      <c r="HJ68" s="2"/>
      <c r="HK68" s="2"/>
      <c r="HL68" s="2"/>
      <c r="HM68" s="210">
        <f t="shared" si="67"/>
        <v>0</v>
      </c>
      <c r="HN68" s="49"/>
      <c r="HO68" s="2"/>
      <c r="HP68" s="21"/>
      <c r="HQ68" s="2"/>
      <c r="HR68" s="2"/>
      <c r="HS68" s="2"/>
      <c r="HT68" s="210">
        <f t="shared" si="68"/>
        <v>0</v>
      </c>
      <c r="HU68" s="49"/>
      <c r="HV68" s="2"/>
      <c r="HW68" s="21"/>
      <c r="HX68" s="2"/>
      <c r="HY68" s="2"/>
      <c r="HZ68" s="2"/>
      <c r="IA68" s="210">
        <f t="shared" si="69"/>
        <v>0</v>
      </c>
      <c r="IB68" s="49"/>
      <c r="IC68" s="2"/>
      <c r="ID68" s="21"/>
      <c r="IE68" s="2"/>
      <c r="IF68" s="2"/>
      <c r="IG68" s="2"/>
      <c r="IH68" s="210">
        <f t="shared" si="70"/>
        <v>0</v>
      </c>
      <c r="II68" s="49"/>
      <c r="IJ68" s="2"/>
      <c r="IK68" s="21"/>
      <c r="IL68" s="2"/>
      <c r="IM68" s="2"/>
      <c r="IN68" s="2"/>
      <c r="IO68" s="210">
        <f t="shared" si="71"/>
        <v>0</v>
      </c>
      <c r="IP68" s="49"/>
      <c r="IQ68" s="2"/>
      <c r="IR68" s="21"/>
      <c r="IS68" s="37"/>
    </row>
    <row r="69" spans="1:253" s="97" customFormat="1" ht="9.75" customHeight="1">
      <c r="A69" s="74"/>
      <c r="B69" s="1" t="s">
        <v>136</v>
      </c>
      <c r="C69" s="64" t="s">
        <v>37</v>
      </c>
      <c r="D69" s="29">
        <f t="shared" si="72"/>
        <v>100000</v>
      </c>
      <c r="E69" s="2">
        <f>SUM(P69,W69,AD69,AK69,AR69,BF69,BM69,BT69,CH69,CO69,CV69,DC69,DJ69,DQ69,DX69,EE69)+SUM(EL69,ES69,EZ69,FG69,FN69,FU69,GB69,GI69,GP69,GW69,HD69,HK69,HR69,HY69,IF69,IM69)</f>
        <v>77500</v>
      </c>
      <c r="F69" s="210">
        <f t="shared" si="34"/>
        <v>0</v>
      </c>
      <c r="G69" s="210">
        <f t="shared" si="35"/>
        <v>100000</v>
      </c>
      <c r="H69" s="2">
        <f t="shared" si="587"/>
        <v>0</v>
      </c>
      <c r="I69" s="2">
        <f t="shared" si="587"/>
        <v>100000</v>
      </c>
      <c r="J69" s="2">
        <f t="shared" si="588"/>
        <v>100000</v>
      </c>
      <c r="K69" s="2">
        <f t="shared" si="588"/>
        <v>0</v>
      </c>
      <c r="L69" s="10">
        <f>SUM(U69,AB69,AI69,AP69,AW69,BK69,BR69,BY69,CM69,CT69,DA69,DH69,DO69,DV69,EC69,EJ69)+SUM(EQ69,EX69,FE69,FL69,FS69,FZ69,GG69,GN69,GU69,HB69,HI69,HP69,HW69,ID69,IK69,IR69)</f>
        <v>0</v>
      </c>
      <c r="M69" s="163">
        <v>100000</v>
      </c>
      <c r="N69" s="2"/>
      <c r="O69" s="170">
        <v>100000</v>
      </c>
      <c r="P69" s="2">
        <v>77500</v>
      </c>
      <c r="Q69" s="2"/>
      <c r="R69" s="210">
        <f t="shared" si="38"/>
        <v>100000</v>
      </c>
      <c r="S69" s="49">
        <f>R69-T69-U69</f>
        <v>100000</v>
      </c>
      <c r="T69" s="2"/>
      <c r="U69" s="21"/>
      <c r="V69" s="9"/>
      <c r="W69" s="2"/>
      <c r="X69" s="2"/>
      <c r="Y69" s="210">
        <f t="shared" si="39"/>
        <v>0</v>
      </c>
      <c r="Z69" s="49">
        <f t="shared" si="115"/>
        <v>0</v>
      </c>
      <c r="AA69" s="2"/>
      <c r="AB69" s="21"/>
      <c r="AC69" s="9"/>
      <c r="AD69" s="2"/>
      <c r="AE69" s="2"/>
      <c r="AF69" s="2">
        <f>AD69+AE69</f>
        <v>0</v>
      </c>
      <c r="AG69" s="49">
        <f>AF69-AH69-AI69</f>
        <v>0</v>
      </c>
      <c r="AH69" s="2"/>
      <c r="AI69" s="21"/>
      <c r="AJ69" s="9"/>
      <c r="AK69" s="2"/>
      <c r="AL69" s="2"/>
      <c r="AM69" s="2"/>
      <c r="AN69" s="49"/>
      <c r="AO69" s="2"/>
      <c r="AP69" s="21"/>
      <c r="AQ69" s="9"/>
      <c r="AR69" s="2"/>
      <c r="AS69" s="2"/>
      <c r="AT69" s="210">
        <f t="shared" si="40"/>
        <v>0</v>
      </c>
      <c r="AU69" s="49">
        <f>AT69-AV69-AW69</f>
        <v>0</v>
      </c>
      <c r="AV69" s="2"/>
      <c r="AW69" s="21"/>
      <c r="AX69" s="29">
        <f t="shared" si="589"/>
        <v>0</v>
      </c>
      <c r="AY69" s="2">
        <f t="shared" si="589"/>
        <v>0</v>
      </c>
      <c r="AZ69" s="2">
        <f t="shared" si="590"/>
        <v>0</v>
      </c>
      <c r="BA69" s="2">
        <f t="shared" si="590"/>
        <v>0</v>
      </c>
      <c r="BB69" s="2">
        <f t="shared" si="591"/>
        <v>0</v>
      </c>
      <c r="BC69" s="2">
        <f t="shared" si="591"/>
        <v>0</v>
      </c>
      <c r="BD69" s="21">
        <f t="shared" si="591"/>
        <v>0</v>
      </c>
      <c r="BE69" s="9"/>
      <c r="BF69" s="2"/>
      <c r="BG69" s="2"/>
      <c r="BH69" s="210">
        <f t="shared" si="44"/>
        <v>0</v>
      </c>
      <c r="BI69" s="49">
        <f>BH69-BJ69-BK69</f>
        <v>0</v>
      </c>
      <c r="BJ69" s="2"/>
      <c r="BK69" s="21"/>
      <c r="BL69" s="9"/>
      <c r="BM69" s="2"/>
      <c r="BN69" s="2"/>
      <c r="BO69" s="210">
        <f t="shared" si="45"/>
        <v>0</v>
      </c>
      <c r="BP69" s="49">
        <f>BO69-BQ69-BR69</f>
        <v>0</v>
      </c>
      <c r="BQ69" s="2"/>
      <c r="BR69" s="21"/>
      <c r="BS69" s="9"/>
      <c r="BT69" s="2"/>
      <c r="BU69" s="2"/>
      <c r="BV69" s="210">
        <f t="shared" si="46"/>
        <v>0</v>
      </c>
      <c r="BW69" s="49">
        <f>BV69-BX69-BY69</f>
        <v>0</v>
      </c>
      <c r="BX69" s="2"/>
      <c r="BY69" s="21"/>
      <c r="BZ69" s="29">
        <f t="shared" si="592"/>
        <v>0</v>
      </c>
      <c r="CA69" s="2">
        <f t="shared" si="592"/>
        <v>0</v>
      </c>
      <c r="CB69" s="2">
        <f t="shared" si="593"/>
        <v>0</v>
      </c>
      <c r="CC69" s="2">
        <f t="shared" si="593"/>
        <v>0</v>
      </c>
      <c r="CD69" s="2">
        <f t="shared" si="594"/>
        <v>0</v>
      </c>
      <c r="CE69" s="2">
        <f t="shared" si="594"/>
        <v>0</v>
      </c>
      <c r="CF69" s="21">
        <f t="shared" si="594"/>
        <v>0</v>
      </c>
      <c r="CG69" s="9"/>
      <c r="CH69" s="2"/>
      <c r="CI69" s="2"/>
      <c r="CJ69" s="2">
        <f t="shared" si="123"/>
        <v>0</v>
      </c>
      <c r="CK69" s="49">
        <f>CJ69-CL69-CM69</f>
        <v>0</v>
      </c>
      <c r="CL69" s="2"/>
      <c r="CM69" s="21"/>
      <c r="CN69" s="2"/>
      <c r="CO69" s="2"/>
      <c r="CP69" s="2"/>
      <c r="CQ69" s="210">
        <f t="shared" si="51"/>
        <v>0</v>
      </c>
      <c r="CR69" s="49">
        <f>CQ69-CS69-CT69</f>
        <v>0</v>
      </c>
      <c r="CS69" s="2"/>
      <c r="CT69" s="21"/>
      <c r="CU69" s="2"/>
      <c r="CV69" s="2"/>
      <c r="CW69" s="2"/>
      <c r="CX69" s="210">
        <f t="shared" si="52"/>
        <v>0</v>
      </c>
      <c r="CY69" s="49">
        <f>CX69-CZ69-DA69</f>
        <v>0</v>
      </c>
      <c r="CZ69" s="2"/>
      <c r="DA69" s="21"/>
      <c r="DB69" s="2"/>
      <c r="DC69" s="2"/>
      <c r="DD69" s="2"/>
      <c r="DE69" s="210">
        <f t="shared" si="53"/>
        <v>0</v>
      </c>
      <c r="DF69" s="49">
        <f>DE69-DG69-DH69</f>
        <v>0</v>
      </c>
      <c r="DG69" s="2"/>
      <c r="DH69" s="21"/>
      <c r="DI69" s="2"/>
      <c r="DJ69" s="2"/>
      <c r="DK69" s="2"/>
      <c r="DL69" s="210">
        <f t="shared" si="54"/>
        <v>0</v>
      </c>
      <c r="DM69" s="49">
        <f>DL69-DN69-DO69</f>
        <v>0</v>
      </c>
      <c r="DN69" s="2"/>
      <c r="DO69" s="21"/>
      <c r="DP69" s="2"/>
      <c r="DQ69" s="2"/>
      <c r="DR69" s="2"/>
      <c r="DS69" s="210">
        <f t="shared" si="55"/>
        <v>0</v>
      </c>
      <c r="DT69" s="49">
        <f>DS69-DU69-DV69</f>
        <v>0</v>
      </c>
      <c r="DU69" s="2"/>
      <c r="DV69" s="21"/>
      <c r="DW69" s="2"/>
      <c r="DX69" s="2"/>
      <c r="DY69" s="2"/>
      <c r="DZ69" s="210">
        <f t="shared" si="56"/>
        <v>0</v>
      </c>
      <c r="EA69" s="49">
        <f>DZ69-EB69-EC69</f>
        <v>0</v>
      </c>
      <c r="EB69" s="2"/>
      <c r="EC69" s="21"/>
      <c r="ED69" s="2"/>
      <c r="EE69" s="2"/>
      <c r="EF69" s="2"/>
      <c r="EG69" s="210">
        <f t="shared" si="57"/>
        <v>0</v>
      </c>
      <c r="EH69" s="49">
        <f>EG69-EI69-EJ69</f>
        <v>0</v>
      </c>
      <c r="EI69" s="2"/>
      <c r="EJ69" s="21"/>
      <c r="EK69" s="2"/>
      <c r="EL69" s="2"/>
      <c r="EM69" s="2"/>
      <c r="EN69" s="211">
        <f t="shared" si="17"/>
        <v>0</v>
      </c>
      <c r="EO69" s="49">
        <f>EN69-EP69-EQ69</f>
        <v>0</v>
      </c>
      <c r="EP69" s="2"/>
      <c r="EQ69" s="21"/>
      <c r="ER69" s="2"/>
      <c r="ES69" s="2"/>
      <c r="ET69" s="2"/>
      <c r="EU69" s="210">
        <f t="shared" si="58"/>
        <v>0</v>
      </c>
      <c r="EV69" s="49">
        <f>EU69-EW69-EX69</f>
        <v>0</v>
      </c>
      <c r="EW69" s="2"/>
      <c r="EX69" s="21"/>
      <c r="EY69" s="2"/>
      <c r="EZ69" s="2"/>
      <c r="FA69" s="2"/>
      <c r="FB69" s="210">
        <f t="shared" si="59"/>
        <v>0</v>
      </c>
      <c r="FC69" s="49">
        <f>FB69-FD69-FE69</f>
        <v>0</v>
      </c>
      <c r="FD69" s="2"/>
      <c r="FE69" s="21"/>
      <c r="FF69" s="2"/>
      <c r="FG69" s="2"/>
      <c r="FH69" s="2"/>
      <c r="FI69" s="210">
        <f t="shared" si="60"/>
        <v>0</v>
      </c>
      <c r="FJ69" s="49">
        <f>FI69-FK69-FL69</f>
        <v>0</v>
      </c>
      <c r="FK69" s="2"/>
      <c r="FL69" s="21"/>
      <c r="FM69" s="2"/>
      <c r="FN69" s="2"/>
      <c r="FO69" s="2"/>
      <c r="FP69" s="211">
        <f t="shared" si="22"/>
        <v>0</v>
      </c>
      <c r="FQ69" s="49">
        <f>FP69-FR69-FS69</f>
        <v>0</v>
      </c>
      <c r="FR69" s="2"/>
      <c r="FS69" s="21"/>
      <c r="FT69" s="2"/>
      <c r="FU69" s="2"/>
      <c r="FV69" s="2"/>
      <c r="FW69" s="210">
        <f t="shared" si="61"/>
        <v>0</v>
      </c>
      <c r="FX69" s="49">
        <f>FW69-FY69-FZ69</f>
        <v>0</v>
      </c>
      <c r="FY69" s="2"/>
      <c r="FZ69" s="21"/>
      <c r="GA69" s="2"/>
      <c r="GB69" s="2"/>
      <c r="GC69" s="2"/>
      <c r="GD69" s="210">
        <f t="shared" si="62"/>
        <v>0</v>
      </c>
      <c r="GE69" s="49">
        <f>GD69-GF69-GG69</f>
        <v>0</v>
      </c>
      <c r="GF69" s="2"/>
      <c r="GG69" s="21"/>
      <c r="GH69" s="2"/>
      <c r="GI69" s="2"/>
      <c r="GJ69" s="2"/>
      <c r="GK69" s="210">
        <f t="shared" si="63"/>
        <v>0</v>
      </c>
      <c r="GL69" s="49">
        <f>GK69-GM69-GN69</f>
        <v>0</v>
      </c>
      <c r="GM69" s="2"/>
      <c r="GN69" s="21"/>
      <c r="GO69" s="2"/>
      <c r="GP69" s="2"/>
      <c r="GQ69" s="2"/>
      <c r="GR69" s="210">
        <f t="shared" si="64"/>
        <v>0</v>
      </c>
      <c r="GS69" s="49">
        <f>GR69-GT69-GU69</f>
        <v>0</v>
      </c>
      <c r="GT69" s="2"/>
      <c r="GU69" s="21"/>
      <c r="GV69" s="2"/>
      <c r="GW69" s="2"/>
      <c r="GX69" s="2"/>
      <c r="GY69" s="210">
        <f t="shared" si="65"/>
        <v>0</v>
      </c>
      <c r="GZ69" s="49">
        <f>GY69-HA69-HB69</f>
        <v>0</v>
      </c>
      <c r="HA69" s="2"/>
      <c r="HB69" s="21"/>
      <c r="HC69" s="2"/>
      <c r="HD69" s="2"/>
      <c r="HE69" s="2"/>
      <c r="HF69" s="210">
        <f t="shared" si="66"/>
        <v>0</v>
      </c>
      <c r="HG69" s="49">
        <f>HF69-HH69-HI69</f>
        <v>0</v>
      </c>
      <c r="HH69" s="2"/>
      <c r="HI69" s="21"/>
      <c r="HJ69" s="2"/>
      <c r="HK69" s="2"/>
      <c r="HL69" s="2"/>
      <c r="HM69" s="210">
        <f t="shared" si="67"/>
        <v>0</v>
      </c>
      <c r="HN69" s="49">
        <f>HM69-HO69-HP69</f>
        <v>0</v>
      </c>
      <c r="HO69" s="2"/>
      <c r="HP69" s="21"/>
      <c r="HQ69" s="2"/>
      <c r="HR69" s="2"/>
      <c r="HS69" s="2"/>
      <c r="HT69" s="210">
        <f t="shared" si="68"/>
        <v>0</v>
      </c>
      <c r="HU69" s="49">
        <f>HT69-HV69-HW69</f>
        <v>0</v>
      </c>
      <c r="HV69" s="2"/>
      <c r="HW69" s="21"/>
      <c r="HX69" s="2"/>
      <c r="HY69" s="2"/>
      <c r="HZ69" s="2"/>
      <c r="IA69" s="210">
        <f t="shared" si="69"/>
        <v>0</v>
      </c>
      <c r="IB69" s="49">
        <f>IA69-IC69-ID69</f>
        <v>0</v>
      </c>
      <c r="IC69" s="2"/>
      <c r="ID69" s="21"/>
      <c r="IE69" s="2"/>
      <c r="IF69" s="2"/>
      <c r="IG69" s="2"/>
      <c r="IH69" s="210">
        <f t="shared" si="70"/>
        <v>0</v>
      </c>
      <c r="II69" s="49">
        <f>IH69-IJ69-IK69</f>
        <v>0</v>
      </c>
      <c r="IJ69" s="2"/>
      <c r="IK69" s="21"/>
      <c r="IL69" s="2"/>
      <c r="IM69" s="2"/>
      <c r="IN69" s="2"/>
      <c r="IO69" s="210">
        <f t="shared" si="71"/>
        <v>0</v>
      </c>
      <c r="IP69" s="49">
        <f>IO69-IQ69-IR69</f>
        <v>0</v>
      </c>
      <c r="IQ69" s="2"/>
      <c r="IR69" s="21"/>
      <c r="IS69" s="37"/>
    </row>
    <row r="70" spans="1:253" s="97" customFormat="1" ht="9.75" customHeight="1">
      <c r="A70" s="74"/>
      <c r="B70" s="1" t="s">
        <v>137</v>
      </c>
      <c r="C70" s="64" t="s">
        <v>25</v>
      </c>
      <c r="D70" s="29">
        <f t="shared" si="72"/>
        <v>0</v>
      </c>
      <c r="E70" s="2">
        <f>SUM(P70,W70,AD70,AK70,AR70,BF70,BM70,BT70,CH70,CO70,CV70,DC70,DJ70,DQ70,DX70,EE70)+SUM(EL70,ES70,EZ70,FG70,FN70,FU70,GB70,GI70,GP70,GW70,HD70,HK70,HR70,HY70,IF70,IM70)</f>
        <v>0</v>
      </c>
      <c r="F70" s="210">
        <f t="shared" si="34"/>
        <v>0</v>
      </c>
      <c r="G70" s="210">
        <f t="shared" si="35"/>
        <v>0</v>
      </c>
      <c r="H70" s="2">
        <f t="shared" si="587"/>
        <v>0</v>
      </c>
      <c r="I70" s="2">
        <f t="shared" si="587"/>
        <v>0</v>
      </c>
      <c r="J70" s="2">
        <f t="shared" si="588"/>
        <v>0</v>
      </c>
      <c r="K70" s="2">
        <f t="shared" si="588"/>
        <v>0</v>
      </c>
      <c r="L70" s="10">
        <f>SUM(U70,AB70,AI70,AP70,AW70,BK70,BR70,BY70,CM70,CT70,DA70,DH70,DO70,DV70,EC70,EJ70)+SUM(EQ70,EX70,FE70,FL70,FS70,FZ70,GG70,GN70,GU70,HB70,HI70,HP70,HW70,ID70,IK70,IR70)</f>
        <v>0</v>
      </c>
      <c r="M70" s="163"/>
      <c r="N70" s="2"/>
      <c r="O70" s="170"/>
      <c r="P70" s="2"/>
      <c r="Q70" s="2"/>
      <c r="R70" s="210">
        <f t="shared" si="38"/>
        <v>0</v>
      </c>
      <c r="S70" s="49"/>
      <c r="T70" s="2"/>
      <c r="U70" s="21"/>
      <c r="V70" s="9"/>
      <c r="W70" s="2"/>
      <c r="X70" s="2"/>
      <c r="Y70" s="210">
        <f t="shared" si="39"/>
        <v>0</v>
      </c>
      <c r="Z70" s="49">
        <f t="shared" si="115"/>
        <v>0</v>
      </c>
      <c r="AA70" s="2"/>
      <c r="AB70" s="21"/>
      <c r="AC70" s="9"/>
      <c r="AD70" s="2"/>
      <c r="AE70" s="2"/>
      <c r="AF70" s="2"/>
      <c r="AG70" s="49"/>
      <c r="AH70" s="2"/>
      <c r="AI70" s="21"/>
      <c r="AJ70" s="9"/>
      <c r="AK70" s="2"/>
      <c r="AL70" s="2"/>
      <c r="AM70" s="2"/>
      <c r="AN70" s="49"/>
      <c r="AO70" s="2"/>
      <c r="AP70" s="21"/>
      <c r="AQ70" s="9"/>
      <c r="AR70" s="2"/>
      <c r="AS70" s="2"/>
      <c r="AT70" s="210">
        <f t="shared" si="40"/>
        <v>0</v>
      </c>
      <c r="AU70" s="49"/>
      <c r="AV70" s="2"/>
      <c r="AW70" s="21"/>
      <c r="AX70" s="29">
        <f t="shared" si="589"/>
        <v>0</v>
      </c>
      <c r="AY70" s="2">
        <f t="shared" si="589"/>
        <v>0</v>
      </c>
      <c r="AZ70" s="2">
        <f t="shared" si="590"/>
        <v>0</v>
      </c>
      <c r="BA70" s="2">
        <f t="shared" si="590"/>
        <v>0</v>
      </c>
      <c r="BB70" s="2">
        <f t="shared" si="591"/>
        <v>0</v>
      </c>
      <c r="BC70" s="2">
        <f t="shared" si="591"/>
        <v>0</v>
      </c>
      <c r="BD70" s="21">
        <f t="shared" si="591"/>
        <v>0</v>
      </c>
      <c r="BE70" s="9"/>
      <c r="BF70" s="2"/>
      <c r="BG70" s="2"/>
      <c r="BH70" s="210">
        <f t="shared" si="44"/>
        <v>0</v>
      </c>
      <c r="BI70" s="49"/>
      <c r="BJ70" s="2"/>
      <c r="BK70" s="21"/>
      <c r="BL70" s="9"/>
      <c r="BM70" s="2"/>
      <c r="BN70" s="2"/>
      <c r="BO70" s="210">
        <f t="shared" si="45"/>
        <v>0</v>
      </c>
      <c r="BP70" s="49"/>
      <c r="BQ70" s="2"/>
      <c r="BR70" s="21"/>
      <c r="BS70" s="9"/>
      <c r="BT70" s="2"/>
      <c r="BU70" s="2"/>
      <c r="BV70" s="210">
        <f t="shared" si="46"/>
        <v>0</v>
      </c>
      <c r="BW70" s="49"/>
      <c r="BX70" s="2"/>
      <c r="BY70" s="21"/>
      <c r="BZ70" s="29">
        <f t="shared" si="592"/>
        <v>0</v>
      </c>
      <c r="CA70" s="2">
        <f t="shared" si="592"/>
        <v>0</v>
      </c>
      <c r="CB70" s="2">
        <f t="shared" si="593"/>
        <v>0</v>
      </c>
      <c r="CC70" s="2">
        <f t="shared" si="593"/>
        <v>0</v>
      </c>
      <c r="CD70" s="2">
        <f t="shared" si="594"/>
        <v>0</v>
      </c>
      <c r="CE70" s="2">
        <f t="shared" si="594"/>
        <v>0</v>
      </c>
      <c r="CF70" s="21">
        <f t="shared" si="594"/>
        <v>0</v>
      </c>
      <c r="CG70" s="9"/>
      <c r="CH70" s="2"/>
      <c r="CI70" s="2"/>
      <c r="CJ70" s="2">
        <f t="shared" si="123"/>
        <v>0</v>
      </c>
      <c r="CK70" s="49"/>
      <c r="CL70" s="2"/>
      <c r="CM70" s="21"/>
      <c r="CN70" s="2"/>
      <c r="CO70" s="2"/>
      <c r="CP70" s="2"/>
      <c r="CQ70" s="210">
        <f t="shared" si="51"/>
        <v>0</v>
      </c>
      <c r="CR70" s="49"/>
      <c r="CS70" s="2"/>
      <c r="CT70" s="21"/>
      <c r="CU70" s="2"/>
      <c r="CV70" s="2"/>
      <c r="CW70" s="2"/>
      <c r="CX70" s="210">
        <f t="shared" si="52"/>
        <v>0</v>
      </c>
      <c r="CY70" s="49"/>
      <c r="CZ70" s="2"/>
      <c r="DA70" s="21"/>
      <c r="DB70" s="2"/>
      <c r="DC70" s="2"/>
      <c r="DD70" s="2"/>
      <c r="DE70" s="210">
        <f t="shared" si="53"/>
        <v>0</v>
      </c>
      <c r="DF70" s="49"/>
      <c r="DG70" s="2"/>
      <c r="DH70" s="21"/>
      <c r="DI70" s="2"/>
      <c r="DJ70" s="2"/>
      <c r="DK70" s="2"/>
      <c r="DL70" s="210">
        <f t="shared" si="54"/>
        <v>0</v>
      </c>
      <c r="DM70" s="49"/>
      <c r="DN70" s="2"/>
      <c r="DO70" s="21"/>
      <c r="DP70" s="2"/>
      <c r="DQ70" s="2"/>
      <c r="DR70" s="2"/>
      <c r="DS70" s="210">
        <f t="shared" si="55"/>
        <v>0</v>
      </c>
      <c r="DT70" s="49"/>
      <c r="DU70" s="2"/>
      <c r="DV70" s="21"/>
      <c r="DW70" s="2"/>
      <c r="DX70" s="2"/>
      <c r="DY70" s="2"/>
      <c r="DZ70" s="210">
        <f t="shared" si="56"/>
        <v>0</v>
      </c>
      <c r="EA70" s="49"/>
      <c r="EB70" s="2"/>
      <c r="EC70" s="21"/>
      <c r="ED70" s="2"/>
      <c r="EE70" s="2"/>
      <c r="EF70" s="2"/>
      <c r="EG70" s="210">
        <f t="shared" si="57"/>
        <v>0</v>
      </c>
      <c r="EH70" s="49"/>
      <c r="EI70" s="2"/>
      <c r="EJ70" s="21"/>
      <c r="EK70" s="2"/>
      <c r="EL70" s="2"/>
      <c r="EM70" s="2"/>
      <c r="EN70" s="211">
        <f t="shared" si="17"/>
        <v>0</v>
      </c>
      <c r="EO70" s="49"/>
      <c r="EP70" s="2"/>
      <c r="EQ70" s="21"/>
      <c r="ER70" s="2"/>
      <c r="ES70" s="2"/>
      <c r="ET70" s="2"/>
      <c r="EU70" s="210">
        <f t="shared" si="58"/>
        <v>0</v>
      </c>
      <c r="EV70" s="49"/>
      <c r="EW70" s="2"/>
      <c r="EX70" s="21"/>
      <c r="EY70" s="2"/>
      <c r="EZ70" s="2"/>
      <c r="FA70" s="2"/>
      <c r="FB70" s="210">
        <f t="shared" si="59"/>
        <v>0</v>
      </c>
      <c r="FC70" s="49"/>
      <c r="FD70" s="2"/>
      <c r="FE70" s="21"/>
      <c r="FF70" s="2"/>
      <c r="FG70" s="2"/>
      <c r="FH70" s="2"/>
      <c r="FI70" s="210">
        <f t="shared" si="60"/>
        <v>0</v>
      </c>
      <c r="FJ70" s="49"/>
      <c r="FK70" s="2"/>
      <c r="FL70" s="21"/>
      <c r="FM70" s="2"/>
      <c r="FN70" s="2"/>
      <c r="FO70" s="2"/>
      <c r="FP70" s="211">
        <f t="shared" si="22"/>
        <v>0</v>
      </c>
      <c r="FQ70" s="49"/>
      <c r="FR70" s="2"/>
      <c r="FS70" s="21"/>
      <c r="FT70" s="2"/>
      <c r="FU70" s="2"/>
      <c r="FV70" s="2"/>
      <c r="FW70" s="210">
        <f t="shared" si="61"/>
        <v>0</v>
      </c>
      <c r="FX70" s="49"/>
      <c r="FY70" s="2"/>
      <c r="FZ70" s="21"/>
      <c r="GA70" s="2"/>
      <c r="GB70" s="2"/>
      <c r="GC70" s="2"/>
      <c r="GD70" s="210">
        <f t="shared" si="62"/>
        <v>0</v>
      </c>
      <c r="GE70" s="49"/>
      <c r="GF70" s="2"/>
      <c r="GG70" s="21"/>
      <c r="GH70" s="2"/>
      <c r="GI70" s="2"/>
      <c r="GJ70" s="2"/>
      <c r="GK70" s="210">
        <f t="shared" si="63"/>
        <v>0</v>
      </c>
      <c r="GL70" s="49"/>
      <c r="GM70" s="2"/>
      <c r="GN70" s="21"/>
      <c r="GO70" s="2"/>
      <c r="GP70" s="2"/>
      <c r="GQ70" s="2"/>
      <c r="GR70" s="210">
        <f t="shared" si="64"/>
        <v>0</v>
      </c>
      <c r="GS70" s="49"/>
      <c r="GT70" s="2"/>
      <c r="GU70" s="21"/>
      <c r="GV70" s="2"/>
      <c r="GW70" s="2"/>
      <c r="GX70" s="2"/>
      <c r="GY70" s="210">
        <f t="shared" si="65"/>
        <v>0</v>
      </c>
      <c r="GZ70" s="49"/>
      <c r="HA70" s="2"/>
      <c r="HB70" s="21"/>
      <c r="HC70" s="2"/>
      <c r="HD70" s="2"/>
      <c r="HE70" s="2"/>
      <c r="HF70" s="210">
        <f t="shared" si="66"/>
        <v>0</v>
      </c>
      <c r="HG70" s="49"/>
      <c r="HH70" s="2"/>
      <c r="HI70" s="21"/>
      <c r="HJ70" s="2"/>
      <c r="HK70" s="2"/>
      <c r="HL70" s="2"/>
      <c r="HM70" s="210">
        <f t="shared" si="67"/>
        <v>0</v>
      </c>
      <c r="HN70" s="49"/>
      <c r="HO70" s="2"/>
      <c r="HP70" s="21"/>
      <c r="HQ70" s="2"/>
      <c r="HR70" s="2"/>
      <c r="HS70" s="2"/>
      <c r="HT70" s="210">
        <f t="shared" si="68"/>
        <v>0</v>
      </c>
      <c r="HU70" s="49"/>
      <c r="HV70" s="2"/>
      <c r="HW70" s="21"/>
      <c r="HX70" s="2"/>
      <c r="HY70" s="2"/>
      <c r="HZ70" s="2"/>
      <c r="IA70" s="210">
        <f t="shared" si="69"/>
        <v>0</v>
      </c>
      <c r="IB70" s="49"/>
      <c r="IC70" s="2"/>
      <c r="ID70" s="21"/>
      <c r="IE70" s="2"/>
      <c r="IF70" s="2"/>
      <c r="IG70" s="2"/>
      <c r="IH70" s="210">
        <f t="shared" si="70"/>
        <v>0</v>
      </c>
      <c r="II70" s="49"/>
      <c r="IJ70" s="2"/>
      <c r="IK70" s="21"/>
      <c r="IL70" s="2"/>
      <c r="IM70" s="2"/>
      <c r="IN70" s="2"/>
      <c r="IO70" s="210">
        <f t="shared" si="71"/>
        <v>0</v>
      </c>
      <c r="IP70" s="49"/>
      <c r="IQ70" s="2"/>
      <c r="IR70" s="21"/>
      <c r="IS70" s="37"/>
    </row>
    <row r="71" spans="1:253" s="97" customFormat="1" ht="9.75" customHeight="1">
      <c r="A71" s="74"/>
      <c r="B71" s="1" t="s">
        <v>138</v>
      </c>
      <c r="C71" s="64" t="s">
        <v>73</v>
      </c>
      <c r="D71" s="29"/>
      <c r="E71" s="2"/>
      <c r="F71" s="210"/>
      <c r="G71" s="210"/>
      <c r="H71" s="2"/>
      <c r="I71" s="2"/>
      <c r="J71" s="2"/>
      <c r="K71" s="2"/>
      <c r="L71" s="10"/>
      <c r="M71" s="163">
        <v>9928694</v>
      </c>
      <c r="N71" s="2"/>
      <c r="O71" s="170">
        <v>9928694</v>
      </c>
      <c r="P71" s="2">
        <v>9981139</v>
      </c>
      <c r="Q71" s="2">
        <v>-87444</v>
      </c>
      <c r="R71" s="210">
        <f>+O71+Q71+0.5</f>
        <v>9841250.5</v>
      </c>
      <c r="S71" s="49">
        <f>R71-T71-U71-1</f>
        <v>8093046.5</v>
      </c>
      <c r="T71" s="2">
        <v>1748203</v>
      </c>
      <c r="U71" s="21"/>
      <c r="V71" s="9"/>
      <c r="W71" s="2"/>
      <c r="X71" s="2"/>
      <c r="Y71" s="210">
        <f t="shared" si="39"/>
        <v>0</v>
      </c>
      <c r="Z71" s="49">
        <f t="shared" si="115"/>
        <v>0</v>
      </c>
      <c r="AA71" s="2"/>
      <c r="AB71" s="21"/>
      <c r="AC71" s="9"/>
      <c r="AD71" s="2"/>
      <c r="AE71" s="2"/>
      <c r="AF71" s="2">
        <f>AD71+AE71</f>
        <v>0</v>
      </c>
      <c r="AG71" s="49">
        <f>AF71-AH71-AI71</f>
        <v>0</v>
      </c>
      <c r="AH71" s="2"/>
      <c r="AI71" s="21"/>
      <c r="AJ71" s="9"/>
      <c r="AK71" s="2"/>
      <c r="AL71" s="2"/>
      <c r="AM71" s="2"/>
      <c r="AN71" s="49"/>
      <c r="AO71" s="2"/>
      <c r="AP71" s="21"/>
      <c r="AQ71" s="9"/>
      <c r="AR71" s="2"/>
      <c r="AS71" s="2"/>
      <c r="AT71" s="210">
        <f t="shared" si="40"/>
        <v>0</v>
      </c>
      <c r="AU71" s="49">
        <f>AT71-AV71-AW71</f>
        <v>0</v>
      </c>
      <c r="AV71" s="2"/>
      <c r="AW71" s="21"/>
      <c r="AX71" s="29">
        <f t="shared" si="589"/>
        <v>0</v>
      </c>
      <c r="AY71" s="2">
        <f t="shared" si="589"/>
        <v>0</v>
      </c>
      <c r="AZ71" s="2">
        <f t="shared" si="590"/>
        <v>0</v>
      </c>
      <c r="BA71" s="2">
        <f t="shared" si="590"/>
        <v>0</v>
      </c>
      <c r="BB71" s="2">
        <f t="shared" si="591"/>
        <v>0</v>
      </c>
      <c r="BC71" s="2">
        <f t="shared" si="591"/>
        <v>0</v>
      </c>
      <c r="BD71" s="21">
        <f t="shared" si="591"/>
        <v>0</v>
      </c>
      <c r="BE71" s="9"/>
      <c r="BF71" s="2"/>
      <c r="BG71" s="2"/>
      <c r="BH71" s="210">
        <f t="shared" si="44"/>
        <v>0</v>
      </c>
      <c r="BI71" s="49">
        <f>BH71-BJ71-BK71</f>
        <v>0</v>
      </c>
      <c r="BJ71" s="2"/>
      <c r="BK71" s="21"/>
      <c r="BL71" s="9"/>
      <c r="BM71" s="2"/>
      <c r="BN71" s="2"/>
      <c r="BO71" s="210">
        <f t="shared" si="45"/>
        <v>0</v>
      </c>
      <c r="BP71" s="49">
        <f>BO71-BQ71-BR71</f>
        <v>0</v>
      </c>
      <c r="BQ71" s="2"/>
      <c r="BR71" s="21"/>
      <c r="BS71" s="9"/>
      <c r="BT71" s="2"/>
      <c r="BU71" s="2"/>
      <c r="BV71" s="210">
        <f t="shared" si="46"/>
        <v>0</v>
      </c>
      <c r="BW71" s="49">
        <f>BV71-BX71-BY71</f>
        <v>0</v>
      </c>
      <c r="BX71" s="2"/>
      <c r="BY71" s="21"/>
      <c r="BZ71" s="29">
        <f t="shared" si="592"/>
        <v>0</v>
      </c>
      <c r="CA71" s="2">
        <f t="shared" si="592"/>
        <v>0</v>
      </c>
      <c r="CB71" s="2">
        <f t="shared" si="593"/>
        <v>0</v>
      </c>
      <c r="CC71" s="2">
        <f t="shared" si="593"/>
        <v>0</v>
      </c>
      <c r="CD71" s="2">
        <f t="shared" si="594"/>
        <v>0</v>
      </c>
      <c r="CE71" s="2">
        <f t="shared" si="594"/>
        <v>0</v>
      </c>
      <c r="CF71" s="21">
        <f t="shared" si="594"/>
        <v>0</v>
      </c>
      <c r="CG71" s="9"/>
      <c r="CH71" s="2"/>
      <c r="CI71" s="2"/>
      <c r="CJ71" s="2">
        <f t="shared" si="123"/>
        <v>0</v>
      </c>
      <c r="CK71" s="49">
        <f>CJ71-CL71-CM71</f>
        <v>0</v>
      </c>
      <c r="CL71" s="2"/>
      <c r="CM71" s="21"/>
      <c r="CN71" s="2"/>
      <c r="CO71" s="2"/>
      <c r="CP71" s="2"/>
      <c r="CQ71" s="210">
        <f t="shared" si="51"/>
        <v>0</v>
      </c>
      <c r="CR71" s="49">
        <f>CQ71-CS71-CT71</f>
        <v>0</v>
      </c>
      <c r="CS71" s="2"/>
      <c r="CT71" s="21"/>
      <c r="CU71" s="2"/>
      <c r="CV71" s="2"/>
      <c r="CW71" s="2"/>
      <c r="CX71" s="210">
        <f t="shared" si="52"/>
        <v>0</v>
      </c>
      <c r="CY71" s="49">
        <f>CX71-CZ71-DA71</f>
        <v>0</v>
      </c>
      <c r="CZ71" s="2"/>
      <c r="DA71" s="21"/>
      <c r="DB71" s="2"/>
      <c r="DC71" s="2"/>
      <c r="DD71" s="2"/>
      <c r="DE71" s="210">
        <f t="shared" si="53"/>
        <v>0</v>
      </c>
      <c r="DF71" s="49">
        <f>DE71-DG71-DH71</f>
        <v>0</v>
      </c>
      <c r="DG71" s="2"/>
      <c r="DH71" s="21"/>
      <c r="DI71" s="2"/>
      <c r="DJ71" s="2"/>
      <c r="DK71" s="2"/>
      <c r="DL71" s="210">
        <f t="shared" si="54"/>
        <v>0</v>
      </c>
      <c r="DM71" s="49">
        <f>DL71-DN71-DO71</f>
        <v>0</v>
      </c>
      <c r="DN71" s="2"/>
      <c r="DO71" s="21"/>
      <c r="DP71" s="2"/>
      <c r="DQ71" s="2"/>
      <c r="DR71" s="2"/>
      <c r="DS71" s="210">
        <f t="shared" si="55"/>
        <v>0</v>
      </c>
      <c r="DT71" s="49">
        <f>DS71-DU71-DV71</f>
        <v>0</v>
      </c>
      <c r="DU71" s="2"/>
      <c r="DV71" s="21"/>
      <c r="DW71" s="2"/>
      <c r="DX71" s="2"/>
      <c r="DY71" s="2"/>
      <c r="DZ71" s="210">
        <f t="shared" si="56"/>
        <v>0</v>
      </c>
      <c r="EA71" s="49">
        <f>DZ71-EB71-EC71</f>
        <v>0</v>
      </c>
      <c r="EB71" s="2"/>
      <c r="EC71" s="21"/>
      <c r="ED71" s="2"/>
      <c r="EE71" s="2"/>
      <c r="EF71" s="2"/>
      <c r="EG71" s="210">
        <f t="shared" si="57"/>
        <v>0</v>
      </c>
      <c r="EH71" s="49">
        <f>EG71-EI71-EJ71</f>
        <v>0</v>
      </c>
      <c r="EI71" s="2"/>
      <c r="EJ71" s="21"/>
      <c r="EK71" s="2"/>
      <c r="EL71" s="2"/>
      <c r="EM71" s="2"/>
      <c r="EN71" s="211">
        <f t="shared" si="17"/>
        <v>0</v>
      </c>
      <c r="EO71" s="49">
        <f>EN71-EP71-EQ71</f>
        <v>0</v>
      </c>
      <c r="EP71" s="2"/>
      <c r="EQ71" s="21"/>
      <c r="ER71" s="2"/>
      <c r="ES71" s="2"/>
      <c r="ET71" s="2"/>
      <c r="EU71" s="210">
        <f t="shared" si="58"/>
        <v>0</v>
      </c>
      <c r="EV71" s="49">
        <f>EU71-EW71-EX71</f>
        <v>0</v>
      </c>
      <c r="EW71" s="2"/>
      <c r="EX71" s="21"/>
      <c r="EY71" s="2"/>
      <c r="EZ71" s="2"/>
      <c r="FA71" s="2"/>
      <c r="FB71" s="210">
        <f t="shared" si="59"/>
        <v>0</v>
      </c>
      <c r="FC71" s="49">
        <f>FB71-FD71-FE71</f>
        <v>0</v>
      </c>
      <c r="FD71" s="2"/>
      <c r="FE71" s="21"/>
      <c r="FF71" s="2"/>
      <c r="FG71" s="2"/>
      <c r="FH71" s="2"/>
      <c r="FI71" s="210">
        <f t="shared" si="60"/>
        <v>0</v>
      </c>
      <c r="FJ71" s="49">
        <f>FI71-FK71-FL71</f>
        <v>0</v>
      </c>
      <c r="FK71" s="2"/>
      <c r="FL71" s="21"/>
      <c r="FM71" s="2"/>
      <c r="FN71" s="2"/>
      <c r="FO71" s="2"/>
      <c r="FP71" s="211">
        <f t="shared" si="22"/>
        <v>0</v>
      </c>
      <c r="FQ71" s="49">
        <f>FP71-FR71-FS71</f>
        <v>0</v>
      </c>
      <c r="FR71" s="2"/>
      <c r="FS71" s="21"/>
      <c r="FT71" s="2"/>
      <c r="FU71" s="2"/>
      <c r="FV71" s="2"/>
      <c r="FW71" s="210">
        <f t="shared" si="61"/>
        <v>0</v>
      </c>
      <c r="FX71" s="49">
        <f>FW71-FY71-FZ71</f>
        <v>0</v>
      </c>
      <c r="FY71" s="2"/>
      <c r="FZ71" s="21"/>
      <c r="GA71" s="2"/>
      <c r="GB71" s="2"/>
      <c r="GC71" s="2"/>
      <c r="GD71" s="210">
        <f t="shared" si="62"/>
        <v>0</v>
      </c>
      <c r="GE71" s="49">
        <f>GD71-GF71-GG71</f>
        <v>0</v>
      </c>
      <c r="GF71" s="2"/>
      <c r="GG71" s="21"/>
      <c r="GH71" s="2"/>
      <c r="GI71" s="2"/>
      <c r="GJ71" s="2"/>
      <c r="GK71" s="210">
        <f t="shared" si="63"/>
        <v>0</v>
      </c>
      <c r="GL71" s="49">
        <f>GK71-GM71-GN71</f>
        <v>0</v>
      </c>
      <c r="GM71" s="2"/>
      <c r="GN71" s="21"/>
      <c r="GO71" s="2"/>
      <c r="GP71" s="2"/>
      <c r="GQ71" s="2"/>
      <c r="GR71" s="210">
        <f t="shared" si="64"/>
        <v>0</v>
      </c>
      <c r="GS71" s="49">
        <f>GR71-GT71-GU71</f>
        <v>0</v>
      </c>
      <c r="GT71" s="2"/>
      <c r="GU71" s="21"/>
      <c r="GV71" s="2"/>
      <c r="GW71" s="2"/>
      <c r="GX71" s="2"/>
      <c r="GY71" s="210">
        <f t="shared" si="65"/>
        <v>0</v>
      </c>
      <c r="GZ71" s="49">
        <f>GY71-HA71-HB71</f>
        <v>0</v>
      </c>
      <c r="HA71" s="2"/>
      <c r="HB71" s="21"/>
      <c r="HC71" s="2"/>
      <c r="HD71" s="2"/>
      <c r="HE71" s="2"/>
      <c r="HF71" s="210">
        <f t="shared" si="66"/>
        <v>0</v>
      </c>
      <c r="HG71" s="49">
        <f>HF71-HH71-HI71</f>
        <v>0</v>
      </c>
      <c r="HH71" s="2"/>
      <c r="HI71" s="21"/>
      <c r="HJ71" s="2"/>
      <c r="HK71" s="2"/>
      <c r="HL71" s="2"/>
      <c r="HM71" s="210">
        <f t="shared" si="67"/>
        <v>0</v>
      </c>
      <c r="HN71" s="49">
        <f>HM71-HO71-HP71</f>
        <v>0</v>
      </c>
      <c r="HO71" s="2"/>
      <c r="HP71" s="21"/>
      <c r="HQ71" s="2"/>
      <c r="HR71" s="2"/>
      <c r="HS71" s="2"/>
      <c r="HT71" s="210">
        <f t="shared" si="68"/>
        <v>0</v>
      </c>
      <c r="HU71" s="49">
        <f>HT71-HV71-HW71</f>
        <v>0</v>
      </c>
      <c r="HV71" s="2"/>
      <c r="HW71" s="21"/>
      <c r="HX71" s="2"/>
      <c r="HY71" s="2"/>
      <c r="HZ71" s="2"/>
      <c r="IA71" s="210">
        <f t="shared" si="69"/>
        <v>0</v>
      </c>
      <c r="IB71" s="49">
        <f>IA71-IC71-ID71</f>
        <v>0</v>
      </c>
      <c r="IC71" s="2"/>
      <c r="ID71" s="21"/>
      <c r="IE71" s="2"/>
      <c r="IF71" s="2"/>
      <c r="IG71" s="2"/>
      <c r="IH71" s="210">
        <f t="shared" si="70"/>
        <v>0</v>
      </c>
      <c r="II71" s="49">
        <f>IH71-IJ71-IK71</f>
        <v>0</v>
      </c>
      <c r="IJ71" s="2"/>
      <c r="IK71" s="21"/>
      <c r="IL71" s="2"/>
      <c r="IM71" s="2"/>
      <c r="IN71" s="2"/>
      <c r="IO71" s="210">
        <f t="shared" si="71"/>
        <v>0</v>
      </c>
      <c r="IP71" s="49">
        <f>IO71-IQ71-IR71</f>
        <v>0</v>
      </c>
      <c r="IQ71" s="2"/>
      <c r="IR71" s="21"/>
      <c r="IS71" s="37"/>
    </row>
    <row r="72" spans="1:253" s="102" customFormat="1" ht="20.25" customHeight="1">
      <c r="A72" s="80" t="s">
        <v>31</v>
      </c>
      <c r="B72" s="193"/>
      <c r="C72" s="190"/>
      <c r="D72" s="196">
        <f>+D69+D67</f>
        <v>2100000</v>
      </c>
      <c r="E72" s="152">
        <f aca="true" t="shared" si="595" ref="E72:P72">SUM(E67:E71)</f>
        <v>1077500</v>
      </c>
      <c r="F72" s="158">
        <f t="shared" si="34"/>
        <v>0</v>
      </c>
      <c r="G72" s="158">
        <f t="shared" si="35"/>
        <v>2100000</v>
      </c>
      <c r="H72" s="152">
        <f t="shared" si="595"/>
        <v>0</v>
      </c>
      <c r="I72" s="152">
        <f t="shared" si="595"/>
        <v>2100000</v>
      </c>
      <c r="J72" s="152">
        <f t="shared" si="595"/>
        <v>100000</v>
      </c>
      <c r="K72" s="152">
        <f t="shared" si="595"/>
        <v>2000000</v>
      </c>
      <c r="L72" s="157">
        <f t="shared" si="595"/>
        <v>0</v>
      </c>
      <c r="M72" s="188">
        <f>+M71+M69+M67</f>
        <v>12028694</v>
      </c>
      <c r="N72" s="152"/>
      <c r="O72" s="174">
        <f t="shared" si="595"/>
        <v>12028694</v>
      </c>
      <c r="P72" s="152">
        <f t="shared" si="595"/>
        <v>11058639</v>
      </c>
      <c r="Q72" s="152">
        <f>SUM(Q67:Q71)</f>
        <v>-87444</v>
      </c>
      <c r="R72" s="158">
        <f t="shared" si="38"/>
        <v>11941250</v>
      </c>
      <c r="S72" s="153">
        <f>SUM(S67:S71)</f>
        <v>8193046.5</v>
      </c>
      <c r="T72" s="152">
        <f>SUM(T67:T71)</f>
        <v>3748203</v>
      </c>
      <c r="U72" s="154">
        <f>SUM(U67:U71)</f>
        <v>0</v>
      </c>
      <c r="V72" s="151">
        <f aca="true" t="shared" si="596" ref="V72:AA72">SUM(V67:V71)</f>
        <v>0</v>
      </c>
      <c r="W72" s="152">
        <f t="shared" si="596"/>
        <v>0</v>
      </c>
      <c r="X72" s="152">
        <f t="shared" si="596"/>
        <v>0</v>
      </c>
      <c r="Y72" s="158">
        <f t="shared" si="39"/>
        <v>0</v>
      </c>
      <c r="Z72" s="155">
        <f t="shared" si="115"/>
        <v>0</v>
      </c>
      <c r="AA72" s="152">
        <f t="shared" si="596"/>
        <v>0</v>
      </c>
      <c r="AB72" s="154">
        <f>SUM(AB67:AB71)</f>
        <v>0</v>
      </c>
      <c r="AC72" s="151">
        <f aca="true" t="shared" si="597" ref="AC72:AH72">SUM(AC67:AC71)</f>
        <v>0</v>
      </c>
      <c r="AD72" s="152">
        <f t="shared" si="597"/>
        <v>0</v>
      </c>
      <c r="AE72" s="152">
        <f t="shared" si="597"/>
        <v>0</v>
      </c>
      <c r="AF72" s="152">
        <f t="shared" si="597"/>
        <v>0</v>
      </c>
      <c r="AG72" s="153">
        <f>SUM(AG67:AG71)</f>
        <v>0</v>
      </c>
      <c r="AH72" s="152">
        <f t="shared" si="597"/>
        <v>0</v>
      </c>
      <c r="AI72" s="154">
        <f>SUM(AI67:AI71)</f>
        <v>0</v>
      </c>
      <c r="AJ72" s="151"/>
      <c r="AK72" s="152"/>
      <c r="AL72" s="152"/>
      <c r="AM72" s="152"/>
      <c r="AN72" s="153"/>
      <c r="AO72" s="152"/>
      <c r="AP72" s="154"/>
      <c r="AQ72" s="151">
        <f aca="true" t="shared" si="598" ref="AQ72:AV72">SUM(AQ67:AQ71)</f>
        <v>0</v>
      </c>
      <c r="AR72" s="152">
        <f t="shared" si="598"/>
        <v>0</v>
      </c>
      <c r="AS72" s="152">
        <f t="shared" si="598"/>
        <v>0</v>
      </c>
      <c r="AT72" s="158">
        <f t="shared" si="40"/>
        <v>0</v>
      </c>
      <c r="AU72" s="153">
        <f>SUM(AU67:AU71)</f>
        <v>0</v>
      </c>
      <c r="AV72" s="152">
        <f t="shared" si="598"/>
        <v>0</v>
      </c>
      <c r="AW72" s="154">
        <f>SUM(AW67:AW71)</f>
        <v>0</v>
      </c>
      <c r="AX72" s="156">
        <f aca="true" t="shared" si="599" ref="AX72:BJ72">SUM(AX67:AX71)</f>
        <v>0</v>
      </c>
      <c r="AY72" s="152">
        <f t="shared" si="599"/>
        <v>0</v>
      </c>
      <c r="AZ72" s="152">
        <f>SUM(AZ67:AZ71)</f>
        <v>0</v>
      </c>
      <c r="BA72" s="152">
        <f>SUM(BA67:BA71)</f>
        <v>0</v>
      </c>
      <c r="BB72" s="152">
        <f>SUM(BB67:BB71)</f>
        <v>0</v>
      </c>
      <c r="BC72" s="152">
        <f>SUM(BC67:BC71)</f>
        <v>0</v>
      </c>
      <c r="BD72" s="154">
        <f t="shared" si="599"/>
        <v>0</v>
      </c>
      <c r="BE72" s="151">
        <f t="shared" si="599"/>
        <v>0</v>
      </c>
      <c r="BF72" s="152">
        <f t="shared" si="599"/>
        <v>0</v>
      </c>
      <c r="BG72" s="152">
        <f t="shared" si="599"/>
        <v>0</v>
      </c>
      <c r="BH72" s="158">
        <f t="shared" si="44"/>
        <v>0</v>
      </c>
      <c r="BI72" s="153">
        <f>SUM(BI67:BI71)</f>
        <v>0</v>
      </c>
      <c r="BJ72" s="152">
        <f t="shared" si="599"/>
        <v>0</v>
      </c>
      <c r="BK72" s="154">
        <f>SUM(BK67:BK71)</f>
        <v>0</v>
      </c>
      <c r="BL72" s="151">
        <f aca="true" t="shared" si="600" ref="BL72:BQ72">SUM(BL67:BL71)</f>
        <v>0</v>
      </c>
      <c r="BM72" s="152">
        <f t="shared" si="600"/>
        <v>0</v>
      </c>
      <c r="BN72" s="152">
        <f t="shared" si="600"/>
        <v>0</v>
      </c>
      <c r="BO72" s="158">
        <f t="shared" si="45"/>
        <v>0</v>
      </c>
      <c r="BP72" s="153">
        <f>SUM(BP67:BP71)</f>
        <v>0</v>
      </c>
      <c r="BQ72" s="152">
        <f t="shared" si="600"/>
        <v>0</v>
      </c>
      <c r="BR72" s="154">
        <f>SUM(BR67:BR71)</f>
        <v>0</v>
      </c>
      <c r="BS72" s="151">
        <f aca="true" t="shared" si="601" ref="BS72:BX72">SUM(BS67:BS71)</f>
        <v>0</v>
      </c>
      <c r="BT72" s="152">
        <f t="shared" si="601"/>
        <v>0</v>
      </c>
      <c r="BU72" s="152">
        <f t="shared" si="601"/>
        <v>0</v>
      </c>
      <c r="BV72" s="158">
        <f t="shared" si="46"/>
        <v>0</v>
      </c>
      <c r="BW72" s="153">
        <f>SUM(BW67:BW71)</f>
        <v>0</v>
      </c>
      <c r="BX72" s="152">
        <f t="shared" si="601"/>
        <v>0</v>
      </c>
      <c r="BY72" s="154">
        <f aca="true" t="shared" si="602" ref="BY72:CF72">SUM(BY67:BY71)</f>
        <v>0</v>
      </c>
      <c r="BZ72" s="151">
        <f t="shared" si="602"/>
        <v>0</v>
      </c>
      <c r="CA72" s="152">
        <f t="shared" si="602"/>
        <v>0</v>
      </c>
      <c r="CB72" s="152">
        <f t="shared" si="602"/>
        <v>0</v>
      </c>
      <c r="CC72" s="152">
        <f t="shared" si="602"/>
        <v>0</v>
      </c>
      <c r="CD72" s="152">
        <f t="shared" si="602"/>
        <v>0</v>
      </c>
      <c r="CE72" s="152">
        <f t="shared" si="602"/>
        <v>0</v>
      </c>
      <c r="CF72" s="157">
        <f t="shared" si="602"/>
        <v>0</v>
      </c>
      <c r="CG72" s="151">
        <f aca="true" t="shared" si="603" ref="CG72:CL72">SUM(CG67:CG71)</f>
        <v>0</v>
      </c>
      <c r="CH72" s="152">
        <f t="shared" si="603"/>
        <v>0</v>
      </c>
      <c r="CI72" s="152">
        <f t="shared" si="603"/>
        <v>0</v>
      </c>
      <c r="CJ72" s="158">
        <f t="shared" si="123"/>
        <v>0</v>
      </c>
      <c r="CK72" s="153">
        <f>SUM(CK67:CK71)</f>
        <v>0</v>
      </c>
      <c r="CL72" s="152">
        <f t="shared" si="603"/>
        <v>0</v>
      </c>
      <c r="CM72" s="154">
        <f aca="true" t="shared" si="604" ref="CM72:CT72">SUM(CM67:CM71)</f>
        <v>0</v>
      </c>
      <c r="CN72" s="152">
        <f t="shared" si="604"/>
        <v>0</v>
      </c>
      <c r="CO72" s="152">
        <f t="shared" si="604"/>
        <v>0</v>
      </c>
      <c r="CP72" s="152">
        <f t="shared" si="604"/>
        <v>0</v>
      </c>
      <c r="CQ72" s="158">
        <f t="shared" si="51"/>
        <v>0</v>
      </c>
      <c r="CR72" s="153">
        <f>SUM(CR67:CR71)</f>
        <v>0</v>
      </c>
      <c r="CS72" s="152">
        <f t="shared" si="604"/>
        <v>0</v>
      </c>
      <c r="CT72" s="154">
        <f t="shared" si="604"/>
        <v>0</v>
      </c>
      <c r="CU72" s="152">
        <f aca="true" t="shared" si="605" ref="CU72:CZ72">SUM(CU67:CU71)</f>
        <v>0</v>
      </c>
      <c r="CV72" s="152">
        <f t="shared" si="605"/>
        <v>0</v>
      </c>
      <c r="CW72" s="152">
        <f t="shared" si="605"/>
        <v>0</v>
      </c>
      <c r="CX72" s="158">
        <f t="shared" si="52"/>
        <v>0</v>
      </c>
      <c r="CY72" s="153">
        <f>SUM(CY67:CY71)</f>
        <v>0</v>
      </c>
      <c r="CZ72" s="152">
        <f t="shared" si="605"/>
        <v>0</v>
      </c>
      <c r="DA72" s="154">
        <f>SUM(DA67:DA71)</f>
        <v>0</v>
      </c>
      <c r="DB72" s="152">
        <f aca="true" t="shared" si="606" ref="DB72:DG72">SUM(DB67:DB71)</f>
        <v>0</v>
      </c>
      <c r="DC72" s="152">
        <f t="shared" si="606"/>
        <v>0</v>
      </c>
      <c r="DD72" s="152">
        <f t="shared" si="606"/>
        <v>0</v>
      </c>
      <c r="DE72" s="158">
        <f t="shared" si="53"/>
        <v>0</v>
      </c>
      <c r="DF72" s="153">
        <f>SUM(DF67:DF71)</f>
        <v>0</v>
      </c>
      <c r="DG72" s="152">
        <f t="shared" si="606"/>
        <v>0</v>
      </c>
      <c r="DH72" s="154">
        <f aca="true" t="shared" si="607" ref="DH72:DO72">SUM(DH67:DH71)</f>
        <v>0</v>
      </c>
      <c r="DI72" s="152">
        <f t="shared" si="607"/>
        <v>0</v>
      </c>
      <c r="DJ72" s="152">
        <f t="shared" si="607"/>
        <v>0</v>
      </c>
      <c r="DK72" s="152">
        <f t="shared" si="607"/>
        <v>0</v>
      </c>
      <c r="DL72" s="158">
        <f t="shared" si="54"/>
        <v>0</v>
      </c>
      <c r="DM72" s="153">
        <f>SUM(DM67:DM71)</f>
        <v>0</v>
      </c>
      <c r="DN72" s="152">
        <f t="shared" si="607"/>
        <v>0</v>
      </c>
      <c r="DO72" s="154">
        <f t="shared" si="607"/>
        <v>0</v>
      </c>
      <c r="DP72" s="152">
        <f aca="true" t="shared" si="608" ref="DP72:DU72">SUM(DP67:DP71)</f>
        <v>0</v>
      </c>
      <c r="DQ72" s="152">
        <f t="shared" si="608"/>
        <v>0</v>
      </c>
      <c r="DR72" s="152">
        <f t="shared" si="608"/>
        <v>0</v>
      </c>
      <c r="DS72" s="158">
        <f t="shared" si="55"/>
        <v>0</v>
      </c>
      <c r="DT72" s="153">
        <f>SUM(DT67:DT71)</f>
        <v>0</v>
      </c>
      <c r="DU72" s="152">
        <f t="shared" si="608"/>
        <v>0</v>
      </c>
      <c r="DV72" s="154">
        <f>SUM(DV67:DV71)</f>
        <v>0</v>
      </c>
      <c r="DW72" s="152">
        <f aca="true" t="shared" si="609" ref="DW72:EB72">SUM(DW67:DW71)</f>
        <v>0</v>
      </c>
      <c r="DX72" s="152">
        <f t="shared" si="609"/>
        <v>0</v>
      </c>
      <c r="DY72" s="152">
        <f t="shared" si="609"/>
        <v>0</v>
      </c>
      <c r="DZ72" s="158">
        <f t="shared" si="56"/>
        <v>0</v>
      </c>
      <c r="EA72" s="153">
        <f>SUM(EA67:EA71)</f>
        <v>0</v>
      </c>
      <c r="EB72" s="152">
        <f t="shared" si="609"/>
        <v>0</v>
      </c>
      <c r="EC72" s="154">
        <f>SUM(EC67:EC71)</f>
        <v>0</v>
      </c>
      <c r="ED72" s="152">
        <f aca="true" t="shared" si="610" ref="ED72:EI72">SUM(ED67:ED71)</f>
        <v>0</v>
      </c>
      <c r="EE72" s="152">
        <f t="shared" si="610"/>
        <v>0</v>
      </c>
      <c r="EF72" s="152">
        <f t="shared" si="610"/>
        <v>0</v>
      </c>
      <c r="EG72" s="158">
        <f t="shared" si="57"/>
        <v>0</v>
      </c>
      <c r="EH72" s="153">
        <f>SUM(EH67:EH71)</f>
        <v>0</v>
      </c>
      <c r="EI72" s="152">
        <f t="shared" si="610"/>
        <v>0</v>
      </c>
      <c r="EJ72" s="154">
        <f>SUM(EJ67:EJ71)</f>
        <v>0</v>
      </c>
      <c r="EK72" s="152">
        <f aca="true" t="shared" si="611" ref="EK72:EP72">SUM(EK67:EK71)</f>
        <v>0</v>
      </c>
      <c r="EL72" s="152">
        <f t="shared" si="611"/>
        <v>0</v>
      </c>
      <c r="EM72" s="152">
        <f t="shared" si="611"/>
        <v>0</v>
      </c>
      <c r="EN72" s="159">
        <f t="shared" si="17"/>
        <v>0</v>
      </c>
      <c r="EO72" s="153">
        <f>SUM(EO67:EO71)</f>
        <v>0</v>
      </c>
      <c r="EP72" s="152">
        <f t="shared" si="611"/>
        <v>0</v>
      </c>
      <c r="EQ72" s="154">
        <f>SUM(EQ67:EQ71)</f>
        <v>0</v>
      </c>
      <c r="ER72" s="152">
        <f aca="true" t="shared" si="612" ref="ER72:EW72">SUM(ER67:ER71)</f>
        <v>0</v>
      </c>
      <c r="ES72" s="152">
        <f t="shared" si="612"/>
        <v>0</v>
      </c>
      <c r="ET72" s="152">
        <f t="shared" si="612"/>
        <v>0</v>
      </c>
      <c r="EU72" s="158">
        <f t="shared" si="58"/>
        <v>0</v>
      </c>
      <c r="EV72" s="153">
        <f>SUM(EV67:EV71)</f>
        <v>0</v>
      </c>
      <c r="EW72" s="152">
        <f t="shared" si="612"/>
        <v>0</v>
      </c>
      <c r="EX72" s="154">
        <f>SUM(EX67:EX71)</f>
        <v>0</v>
      </c>
      <c r="EY72" s="152">
        <f aca="true" t="shared" si="613" ref="EY72:FD72">SUM(EY67:EY71)</f>
        <v>0</v>
      </c>
      <c r="EZ72" s="152">
        <f t="shared" si="613"/>
        <v>0</v>
      </c>
      <c r="FA72" s="152">
        <f t="shared" si="613"/>
        <v>0</v>
      </c>
      <c r="FB72" s="158">
        <f t="shared" si="59"/>
        <v>0</v>
      </c>
      <c r="FC72" s="153">
        <f>SUM(FC67:FC71)</f>
        <v>0</v>
      </c>
      <c r="FD72" s="152">
        <f t="shared" si="613"/>
        <v>0</v>
      </c>
      <c r="FE72" s="154">
        <f>SUM(FE67:FE71)</f>
        <v>0</v>
      </c>
      <c r="FF72" s="152">
        <f aca="true" t="shared" si="614" ref="FF72:FK72">SUM(FF67:FF71)</f>
        <v>0</v>
      </c>
      <c r="FG72" s="152">
        <f t="shared" si="614"/>
        <v>0</v>
      </c>
      <c r="FH72" s="152">
        <f t="shared" si="614"/>
        <v>0</v>
      </c>
      <c r="FI72" s="158">
        <f t="shared" si="60"/>
        <v>0</v>
      </c>
      <c r="FJ72" s="153">
        <f>SUM(FJ67:FJ71)</f>
        <v>0</v>
      </c>
      <c r="FK72" s="152">
        <f t="shared" si="614"/>
        <v>0</v>
      </c>
      <c r="FL72" s="154">
        <f>SUM(FL67:FL71)</f>
        <v>0</v>
      </c>
      <c r="FM72" s="152">
        <f aca="true" t="shared" si="615" ref="FM72:FR72">SUM(FM67:FM71)</f>
        <v>0</v>
      </c>
      <c r="FN72" s="152">
        <f t="shared" si="615"/>
        <v>0</v>
      </c>
      <c r="FO72" s="152">
        <f t="shared" si="615"/>
        <v>0</v>
      </c>
      <c r="FP72" s="159">
        <f t="shared" si="22"/>
        <v>0</v>
      </c>
      <c r="FQ72" s="153">
        <f>SUM(FQ67:FQ71)</f>
        <v>0</v>
      </c>
      <c r="FR72" s="152">
        <f t="shared" si="615"/>
        <v>0</v>
      </c>
      <c r="FS72" s="154">
        <f>SUM(FS67:FS71)</f>
        <v>0</v>
      </c>
      <c r="FT72" s="152">
        <f aca="true" t="shared" si="616" ref="FT72:FY72">SUM(FT67:FT71)</f>
        <v>0</v>
      </c>
      <c r="FU72" s="152">
        <f t="shared" si="616"/>
        <v>0</v>
      </c>
      <c r="FV72" s="152">
        <f t="shared" si="616"/>
        <v>0</v>
      </c>
      <c r="FW72" s="158">
        <f t="shared" si="61"/>
        <v>0</v>
      </c>
      <c r="FX72" s="153">
        <f>SUM(FX67:FX71)</f>
        <v>0</v>
      </c>
      <c r="FY72" s="152">
        <f t="shared" si="616"/>
        <v>0</v>
      </c>
      <c r="FZ72" s="154">
        <f>SUM(FZ67:FZ71)</f>
        <v>0</v>
      </c>
      <c r="GA72" s="152">
        <f>SUM(GA67:GA71)</f>
        <v>0</v>
      </c>
      <c r="GB72" s="152">
        <f aca="true" t="shared" si="617" ref="GB72:GG72">SUM(GB67:GB71)</f>
        <v>0</v>
      </c>
      <c r="GC72" s="152">
        <f t="shared" si="617"/>
        <v>0</v>
      </c>
      <c r="GD72" s="158">
        <f t="shared" si="62"/>
        <v>0</v>
      </c>
      <c r="GE72" s="153">
        <f>SUM(GE67:GE71)</f>
        <v>0</v>
      </c>
      <c r="GF72" s="152">
        <f t="shared" si="617"/>
        <v>0</v>
      </c>
      <c r="GG72" s="154">
        <f t="shared" si="617"/>
        <v>0</v>
      </c>
      <c r="GH72" s="152">
        <f aca="true" t="shared" si="618" ref="GH72:GM72">SUM(GH67:GH71)</f>
        <v>0</v>
      </c>
      <c r="GI72" s="152">
        <f t="shared" si="618"/>
        <v>0</v>
      </c>
      <c r="GJ72" s="152">
        <f t="shared" si="618"/>
        <v>0</v>
      </c>
      <c r="GK72" s="158">
        <f t="shared" si="63"/>
        <v>0</v>
      </c>
      <c r="GL72" s="153">
        <f>SUM(GL67:GL71)</f>
        <v>0</v>
      </c>
      <c r="GM72" s="152">
        <f t="shared" si="618"/>
        <v>0</v>
      </c>
      <c r="GN72" s="154">
        <f>SUM(GN67:GN71)</f>
        <v>0</v>
      </c>
      <c r="GO72" s="152">
        <f aca="true" t="shared" si="619" ref="GO72:GT72">SUM(GO67:GO71)</f>
        <v>0</v>
      </c>
      <c r="GP72" s="152">
        <f t="shared" si="619"/>
        <v>0</v>
      </c>
      <c r="GQ72" s="152">
        <f t="shared" si="619"/>
        <v>0</v>
      </c>
      <c r="GR72" s="158">
        <f t="shared" si="64"/>
        <v>0</v>
      </c>
      <c r="GS72" s="153">
        <f>SUM(GS67:GS71)</f>
        <v>0</v>
      </c>
      <c r="GT72" s="152">
        <f t="shared" si="619"/>
        <v>0</v>
      </c>
      <c r="GU72" s="154">
        <f>SUM(GU67:GU71)</f>
        <v>0</v>
      </c>
      <c r="GV72" s="152">
        <f aca="true" t="shared" si="620" ref="GV72:HA72">SUM(GV67:GV71)</f>
        <v>0</v>
      </c>
      <c r="GW72" s="152">
        <f t="shared" si="620"/>
        <v>0</v>
      </c>
      <c r="GX72" s="152">
        <f t="shared" si="620"/>
        <v>0</v>
      </c>
      <c r="GY72" s="158">
        <f t="shared" si="65"/>
        <v>0</v>
      </c>
      <c r="GZ72" s="153">
        <f>SUM(GZ67:GZ71)</f>
        <v>0</v>
      </c>
      <c r="HA72" s="152">
        <f t="shared" si="620"/>
        <v>0</v>
      </c>
      <c r="HB72" s="154">
        <f>SUM(HB67:HB71)</f>
        <v>0</v>
      </c>
      <c r="HC72" s="152">
        <f aca="true" t="shared" si="621" ref="HC72:HH72">SUM(HC67:HC71)</f>
        <v>0</v>
      </c>
      <c r="HD72" s="152">
        <f t="shared" si="621"/>
        <v>0</v>
      </c>
      <c r="HE72" s="152">
        <f t="shared" si="621"/>
        <v>0</v>
      </c>
      <c r="HF72" s="158">
        <f t="shared" si="66"/>
        <v>0</v>
      </c>
      <c r="HG72" s="153">
        <f>SUM(HG67:HG71)</f>
        <v>0</v>
      </c>
      <c r="HH72" s="152">
        <f t="shared" si="621"/>
        <v>0</v>
      </c>
      <c r="HI72" s="154">
        <f>SUM(HI67:HI71)</f>
        <v>0</v>
      </c>
      <c r="HJ72" s="152">
        <f aca="true" t="shared" si="622" ref="HJ72:HO72">SUM(HJ67:HJ71)</f>
        <v>0</v>
      </c>
      <c r="HK72" s="152">
        <f t="shared" si="622"/>
        <v>0</v>
      </c>
      <c r="HL72" s="152">
        <f t="shared" si="622"/>
        <v>0</v>
      </c>
      <c r="HM72" s="158">
        <f t="shared" si="67"/>
        <v>0</v>
      </c>
      <c r="HN72" s="153">
        <f>SUM(HN67:HN71)</f>
        <v>0</v>
      </c>
      <c r="HO72" s="152">
        <f t="shared" si="622"/>
        <v>0</v>
      </c>
      <c r="HP72" s="154">
        <f>SUM(HP67:HP71)</f>
        <v>0</v>
      </c>
      <c r="HQ72" s="152">
        <f aca="true" t="shared" si="623" ref="HQ72:HV72">SUM(HQ67:HQ71)</f>
        <v>0</v>
      </c>
      <c r="HR72" s="152">
        <f t="shared" si="623"/>
        <v>0</v>
      </c>
      <c r="HS72" s="152">
        <f t="shared" si="623"/>
        <v>0</v>
      </c>
      <c r="HT72" s="158">
        <f t="shared" si="68"/>
        <v>0</v>
      </c>
      <c r="HU72" s="153">
        <f>SUM(HU67:HU71)</f>
        <v>0</v>
      </c>
      <c r="HV72" s="152">
        <f t="shared" si="623"/>
        <v>0</v>
      </c>
      <c r="HW72" s="154">
        <f>SUM(HW67:HW71)</f>
        <v>0</v>
      </c>
      <c r="HX72" s="152">
        <f aca="true" t="shared" si="624" ref="HX72:IC72">SUM(HX67:HX71)</f>
        <v>0</v>
      </c>
      <c r="HY72" s="152">
        <f t="shared" si="624"/>
        <v>0</v>
      </c>
      <c r="HZ72" s="152">
        <f t="shared" si="624"/>
        <v>0</v>
      </c>
      <c r="IA72" s="158">
        <f t="shared" si="69"/>
        <v>0</v>
      </c>
      <c r="IB72" s="153">
        <f>SUM(IB67:IB71)</f>
        <v>0</v>
      </c>
      <c r="IC72" s="152">
        <f t="shared" si="624"/>
        <v>0</v>
      </c>
      <c r="ID72" s="154">
        <f>SUM(ID67:ID71)</f>
        <v>0</v>
      </c>
      <c r="IE72" s="152">
        <f aca="true" t="shared" si="625" ref="IE72:IJ72">SUM(IE67:IE71)</f>
        <v>0</v>
      </c>
      <c r="IF72" s="152">
        <f t="shared" si="625"/>
        <v>0</v>
      </c>
      <c r="IG72" s="152">
        <f t="shared" si="625"/>
        <v>0</v>
      </c>
      <c r="IH72" s="158">
        <f t="shared" si="70"/>
        <v>0</v>
      </c>
      <c r="II72" s="153">
        <f>SUM(II67:II71)</f>
        <v>0</v>
      </c>
      <c r="IJ72" s="152">
        <f t="shared" si="625"/>
        <v>0</v>
      </c>
      <c r="IK72" s="154">
        <f>SUM(IK67:IK71)</f>
        <v>0</v>
      </c>
      <c r="IL72" s="152">
        <f aca="true" t="shared" si="626" ref="IL72:IQ72">SUM(IL67:IL71)</f>
        <v>0</v>
      </c>
      <c r="IM72" s="152">
        <f t="shared" si="626"/>
        <v>0</v>
      </c>
      <c r="IN72" s="152">
        <f t="shared" si="626"/>
        <v>0</v>
      </c>
      <c r="IO72" s="158">
        <f t="shared" si="71"/>
        <v>0</v>
      </c>
      <c r="IP72" s="153">
        <f>SUM(IP67:IP71)</f>
        <v>0</v>
      </c>
      <c r="IQ72" s="152">
        <f t="shared" si="626"/>
        <v>0</v>
      </c>
      <c r="IR72" s="154">
        <f>SUM(IR67:IR71)</f>
        <v>0</v>
      </c>
      <c r="IS72" s="41"/>
    </row>
    <row r="73" spans="1:253" s="105" customFormat="1" ht="37.5" customHeight="1" thickBot="1">
      <c r="A73" s="81" t="s">
        <v>6</v>
      </c>
      <c r="B73" s="191"/>
      <c r="C73" s="192"/>
      <c r="D73" s="195">
        <f>+D72+D65</f>
        <v>31546537.4</v>
      </c>
      <c r="E73" s="31">
        <f>E65+E72</f>
        <v>27018466</v>
      </c>
      <c r="F73" s="177">
        <f t="shared" si="34"/>
        <v>270899.4</v>
      </c>
      <c r="G73" s="177">
        <f>+D73+F73-1</f>
        <v>31817435.799999997</v>
      </c>
      <c r="H73" s="31">
        <f aca="true" t="shared" si="627" ref="H73:AB73">H65+H72</f>
        <v>29379.199999999997</v>
      </c>
      <c r="I73" s="31">
        <f>I65+I72+1</f>
        <v>31846815.400000002</v>
      </c>
      <c r="J73" s="31">
        <f>J65+J72+4</f>
        <v>19165910.4</v>
      </c>
      <c r="K73" s="31">
        <f t="shared" si="627"/>
        <v>12670725</v>
      </c>
      <c r="L73" s="32">
        <f t="shared" si="627"/>
        <v>10180</v>
      </c>
      <c r="M73" s="166">
        <f>+M72+M65</f>
        <v>28630383.4</v>
      </c>
      <c r="N73" s="177">
        <f>+N49+N54</f>
        <v>270899.4</v>
      </c>
      <c r="O73" s="185">
        <f t="shared" si="627"/>
        <v>28901281.8</v>
      </c>
      <c r="P73" s="31">
        <f t="shared" si="627"/>
        <v>25168153</v>
      </c>
      <c r="Q73" s="31">
        <f t="shared" si="627"/>
        <v>-83620.8</v>
      </c>
      <c r="R73" s="177">
        <f t="shared" si="38"/>
        <v>28817661</v>
      </c>
      <c r="S73" s="186">
        <f t="shared" si="627"/>
        <v>17543251.9</v>
      </c>
      <c r="T73" s="31">
        <f t="shared" si="627"/>
        <v>11273359</v>
      </c>
      <c r="U73" s="46">
        <f t="shared" si="627"/>
        <v>1050</v>
      </c>
      <c r="V73" s="187">
        <f t="shared" si="627"/>
        <v>3693677</v>
      </c>
      <c r="W73" s="31">
        <f t="shared" si="627"/>
        <v>3402430</v>
      </c>
      <c r="X73" s="31">
        <f t="shared" si="627"/>
        <v>148</v>
      </c>
      <c r="Y73" s="177">
        <f t="shared" si="39"/>
        <v>3693825</v>
      </c>
      <c r="Z73" s="194">
        <f t="shared" si="115"/>
        <v>3248033</v>
      </c>
      <c r="AA73" s="31">
        <f t="shared" si="627"/>
        <v>436662</v>
      </c>
      <c r="AB73" s="46">
        <f t="shared" si="627"/>
        <v>9130</v>
      </c>
      <c r="AC73" s="187">
        <f>AC65+AC72</f>
        <v>2364661</v>
      </c>
      <c r="AD73" s="31">
        <f>AD65+AD72</f>
        <v>2159803</v>
      </c>
      <c r="AE73" s="31">
        <f aca="true" t="shared" si="628" ref="AE73:AW73">AE65+AE72</f>
        <v>1970</v>
      </c>
      <c r="AF73" s="31">
        <f t="shared" si="628"/>
        <v>2366631</v>
      </c>
      <c r="AG73" s="186">
        <f t="shared" si="628"/>
        <v>530660</v>
      </c>
      <c r="AH73" s="31">
        <f t="shared" si="628"/>
        <v>1835971</v>
      </c>
      <c r="AI73" s="46">
        <f t="shared" si="628"/>
        <v>0</v>
      </c>
      <c r="AJ73" s="187"/>
      <c r="AK73" s="31"/>
      <c r="AL73" s="31"/>
      <c r="AM73" s="31"/>
      <c r="AN73" s="186"/>
      <c r="AO73" s="31"/>
      <c r="AP73" s="46"/>
      <c r="AQ73" s="187">
        <f t="shared" si="628"/>
        <v>360738</v>
      </c>
      <c r="AR73" s="31">
        <f t="shared" si="628"/>
        <v>0</v>
      </c>
      <c r="AS73" s="31">
        <f t="shared" si="628"/>
        <v>10</v>
      </c>
      <c r="AT73" s="177">
        <f t="shared" si="40"/>
        <v>360748</v>
      </c>
      <c r="AU73" s="186">
        <f t="shared" si="628"/>
        <v>343249</v>
      </c>
      <c r="AV73" s="31">
        <f t="shared" si="628"/>
        <v>17499</v>
      </c>
      <c r="AW73" s="46">
        <f t="shared" si="628"/>
        <v>0</v>
      </c>
      <c r="AX73" s="45">
        <f aca="true" t="shared" si="629" ref="AX73:BF73">AX65+AX72</f>
        <v>2677228</v>
      </c>
      <c r="AY73" s="31">
        <f t="shared" si="629"/>
        <v>2615846</v>
      </c>
      <c r="AZ73" s="31">
        <f>AZ65+AZ72</f>
        <v>21485</v>
      </c>
      <c r="BA73" s="31">
        <f>BA65+BA72</f>
        <v>2698713</v>
      </c>
      <c r="BB73" s="31">
        <f>BB65+BB72</f>
        <v>2331449</v>
      </c>
      <c r="BC73" s="31">
        <f>BC65+BC72</f>
        <v>367264</v>
      </c>
      <c r="BD73" s="46">
        <f t="shared" si="629"/>
        <v>0</v>
      </c>
      <c r="BE73" s="187">
        <f t="shared" si="629"/>
        <v>1659366</v>
      </c>
      <c r="BF73" s="31">
        <f t="shared" si="629"/>
        <v>1595638</v>
      </c>
      <c r="BG73" s="31">
        <f aca="true" t="shared" si="630" ref="BG73:BY73">BG65+BG72</f>
        <v>5136</v>
      </c>
      <c r="BH73" s="177">
        <f t="shared" si="44"/>
        <v>1664502</v>
      </c>
      <c r="BI73" s="186">
        <f t="shared" si="630"/>
        <v>1474476</v>
      </c>
      <c r="BJ73" s="31">
        <f t="shared" si="630"/>
        <v>190026</v>
      </c>
      <c r="BK73" s="46">
        <f t="shared" si="630"/>
        <v>0</v>
      </c>
      <c r="BL73" s="187">
        <f t="shared" si="630"/>
        <v>285645</v>
      </c>
      <c r="BM73" s="31">
        <f t="shared" si="630"/>
        <v>282676</v>
      </c>
      <c r="BN73" s="31">
        <f t="shared" si="630"/>
        <v>10439</v>
      </c>
      <c r="BO73" s="177">
        <f t="shared" si="45"/>
        <v>296084</v>
      </c>
      <c r="BP73" s="186">
        <f t="shared" si="630"/>
        <v>252537</v>
      </c>
      <c r="BQ73" s="31">
        <f t="shared" si="630"/>
        <v>43547</v>
      </c>
      <c r="BR73" s="46">
        <f t="shared" si="630"/>
        <v>0</v>
      </c>
      <c r="BS73" s="187">
        <f t="shared" si="630"/>
        <v>732217</v>
      </c>
      <c r="BT73" s="31">
        <f t="shared" si="630"/>
        <v>737532</v>
      </c>
      <c r="BU73" s="31">
        <f t="shared" si="630"/>
        <v>5910</v>
      </c>
      <c r="BV73" s="177">
        <f t="shared" si="46"/>
        <v>738127</v>
      </c>
      <c r="BW73" s="186">
        <f t="shared" si="630"/>
        <v>604436</v>
      </c>
      <c r="BX73" s="31">
        <f t="shared" si="630"/>
        <v>133691</v>
      </c>
      <c r="BY73" s="46">
        <f t="shared" si="630"/>
        <v>0</v>
      </c>
      <c r="BZ73" s="187">
        <f aca="true" t="shared" si="631" ref="BZ73:CF73">BZ65+BZ72</f>
        <v>3748543</v>
      </c>
      <c r="CA73" s="31">
        <f t="shared" si="631"/>
        <v>3653373</v>
      </c>
      <c r="CB73" s="31">
        <f t="shared" si="631"/>
        <v>1940</v>
      </c>
      <c r="CC73" s="31">
        <f t="shared" si="631"/>
        <v>3750483</v>
      </c>
      <c r="CD73" s="31">
        <f t="shared" si="631"/>
        <v>3262310</v>
      </c>
      <c r="CE73" s="31">
        <f t="shared" si="631"/>
        <v>488173</v>
      </c>
      <c r="CF73" s="32">
        <f t="shared" si="631"/>
        <v>0</v>
      </c>
      <c r="CG73" s="187">
        <f aca="true" t="shared" si="632" ref="CG73:CM73">CG65+CG72</f>
        <v>93915</v>
      </c>
      <c r="CH73" s="31">
        <f t="shared" si="632"/>
        <v>91939</v>
      </c>
      <c r="CI73" s="31">
        <f t="shared" si="632"/>
        <v>41</v>
      </c>
      <c r="CJ73" s="177">
        <f t="shared" si="123"/>
        <v>93956</v>
      </c>
      <c r="CK73" s="186">
        <f t="shared" si="632"/>
        <v>80517</v>
      </c>
      <c r="CL73" s="31">
        <f t="shared" si="632"/>
        <v>13439</v>
      </c>
      <c r="CM73" s="46">
        <f t="shared" si="632"/>
        <v>0</v>
      </c>
      <c r="CN73" s="31">
        <f>CN65+CN72</f>
        <v>205555</v>
      </c>
      <c r="CO73" s="31">
        <f>CO65+CO72</f>
        <v>185670</v>
      </c>
      <c r="CP73" s="31">
        <f aca="true" t="shared" si="633" ref="CP73:DH73">CP65+CP72</f>
        <v>1</v>
      </c>
      <c r="CQ73" s="177">
        <f t="shared" si="51"/>
        <v>205556</v>
      </c>
      <c r="CR73" s="186">
        <f t="shared" si="633"/>
        <v>177761</v>
      </c>
      <c r="CS73" s="31">
        <f t="shared" si="633"/>
        <v>27795</v>
      </c>
      <c r="CT73" s="46">
        <f t="shared" si="633"/>
        <v>0</v>
      </c>
      <c r="CU73" s="31">
        <f t="shared" si="633"/>
        <v>135808</v>
      </c>
      <c r="CV73" s="31">
        <f t="shared" si="633"/>
        <v>133314</v>
      </c>
      <c r="CW73" s="31">
        <f t="shared" si="633"/>
        <v>26</v>
      </c>
      <c r="CX73" s="177">
        <f t="shared" si="52"/>
        <v>135834</v>
      </c>
      <c r="CY73" s="186">
        <f t="shared" si="633"/>
        <v>121994</v>
      </c>
      <c r="CZ73" s="31">
        <f t="shared" si="633"/>
        <v>13840</v>
      </c>
      <c r="DA73" s="46">
        <f t="shared" si="633"/>
        <v>0</v>
      </c>
      <c r="DB73" s="31">
        <f t="shared" si="633"/>
        <v>168012</v>
      </c>
      <c r="DC73" s="31">
        <f t="shared" si="633"/>
        <v>157289</v>
      </c>
      <c r="DD73" s="31">
        <f t="shared" si="633"/>
        <v>34</v>
      </c>
      <c r="DE73" s="177">
        <f t="shared" si="53"/>
        <v>168046</v>
      </c>
      <c r="DF73" s="186">
        <f t="shared" si="633"/>
        <v>143809</v>
      </c>
      <c r="DG73" s="31">
        <f t="shared" si="633"/>
        <v>24237</v>
      </c>
      <c r="DH73" s="46">
        <f t="shared" si="633"/>
        <v>0</v>
      </c>
      <c r="DI73" s="31">
        <f>DI65+DI72</f>
        <v>66707</v>
      </c>
      <c r="DJ73" s="31">
        <f>DJ65+DJ72</f>
        <v>67420</v>
      </c>
      <c r="DK73" s="31">
        <f aca="true" t="shared" si="634" ref="DK73:EP73">DK65+DK72</f>
        <v>38</v>
      </c>
      <c r="DL73" s="177">
        <f t="shared" si="54"/>
        <v>66745</v>
      </c>
      <c r="DM73" s="186">
        <f t="shared" si="634"/>
        <v>58616</v>
      </c>
      <c r="DN73" s="31">
        <f t="shared" si="634"/>
        <v>8129</v>
      </c>
      <c r="DO73" s="46">
        <f t="shared" si="634"/>
        <v>0</v>
      </c>
      <c r="DP73" s="31">
        <f t="shared" si="634"/>
        <v>194557</v>
      </c>
      <c r="DQ73" s="31">
        <f t="shared" si="634"/>
        <v>192962</v>
      </c>
      <c r="DR73" s="31">
        <f t="shared" si="634"/>
        <v>107</v>
      </c>
      <c r="DS73" s="177">
        <f t="shared" si="55"/>
        <v>194664</v>
      </c>
      <c r="DT73" s="186">
        <f t="shared" si="634"/>
        <v>166788</v>
      </c>
      <c r="DU73" s="31">
        <f t="shared" si="634"/>
        <v>27876</v>
      </c>
      <c r="DV73" s="46">
        <f t="shared" si="634"/>
        <v>0</v>
      </c>
      <c r="DW73" s="31">
        <f t="shared" si="634"/>
        <v>185178</v>
      </c>
      <c r="DX73" s="31">
        <f t="shared" si="634"/>
        <v>174330</v>
      </c>
      <c r="DY73" s="31">
        <f t="shared" si="634"/>
        <v>95</v>
      </c>
      <c r="DZ73" s="177">
        <f t="shared" si="56"/>
        <v>185273</v>
      </c>
      <c r="EA73" s="186">
        <f t="shared" si="634"/>
        <v>163194</v>
      </c>
      <c r="EB73" s="31">
        <f t="shared" si="634"/>
        <v>22079</v>
      </c>
      <c r="EC73" s="46">
        <f t="shared" si="634"/>
        <v>0</v>
      </c>
      <c r="ED73" s="31">
        <f t="shared" si="634"/>
        <v>151384</v>
      </c>
      <c r="EE73" s="31">
        <f t="shared" si="634"/>
        <v>152792</v>
      </c>
      <c r="EF73" s="31">
        <f t="shared" si="634"/>
        <v>14</v>
      </c>
      <c r="EG73" s="177">
        <f t="shared" si="57"/>
        <v>151398</v>
      </c>
      <c r="EH73" s="186">
        <f t="shared" si="634"/>
        <v>135572</v>
      </c>
      <c r="EI73" s="31">
        <f t="shared" si="634"/>
        <v>15826</v>
      </c>
      <c r="EJ73" s="46">
        <f t="shared" si="634"/>
        <v>0</v>
      </c>
      <c r="EK73" s="31">
        <f t="shared" si="634"/>
        <v>143185</v>
      </c>
      <c r="EL73" s="31">
        <f t="shared" si="634"/>
        <v>142627</v>
      </c>
      <c r="EM73" s="31">
        <f t="shared" si="634"/>
        <v>722</v>
      </c>
      <c r="EN73" s="177">
        <f t="shared" si="17"/>
        <v>143907</v>
      </c>
      <c r="EO73" s="186">
        <f t="shared" si="634"/>
        <v>129251</v>
      </c>
      <c r="EP73" s="31">
        <f t="shared" si="634"/>
        <v>14656</v>
      </c>
      <c r="EQ73" s="46">
        <f aca="true" t="shared" si="635" ref="EQ73:FV73">EQ65+EQ72</f>
        <v>0</v>
      </c>
      <c r="ER73" s="31">
        <f t="shared" si="635"/>
        <v>227305</v>
      </c>
      <c r="ES73" s="31">
        <f t="shared" si="635"/>
        <v>227555</v>
      </c>
      <c r="ET73" s="31">
        <f t="shared" si="635"/>
        <v>32</v>
      </c>
      <c r="EU73" s="177">
        <f t="shared" si="58"/>
        <v>227337</v>
      </c>
      <c r="EV73" s="186">
        <f t="shared" si="635"/>
        <v>200309</v>
      </c>
      <c r="EW73" s="31">
        <f t="shared" si="635"/>
        <v>27028</v>
      </c>
      <c r="EX73" s="46">
        <f t="shared" si="635"/>
        <v>0</v>
      </c>
      <c r="EY73" s="31">
        <f t="shared" si="635"/>
        <v>132964</v>
      </c>
      <c r="EZ73" s="31">
        <f t="shared" si="635"/>
        <v>128303</v>
      </c>
      <c r="FA73" s="31">
        <f t="shared" si="635"/>
        <v>16</v>
      </c>
      <c r="FB73" s="177">
        <f t="shared" si="59"/>
        <v>132980</v>
      </c>
      <c r="FC73" s="186">
        <f t="shared" si="635"/>
        <v>114325</v>
      </c>
      <c r="FD73" s="31">
        <f t="shared" si="635"/>
        <v>18655</v>
      </c>
      <c r="FE73" s="46">
        <f t="shared" si="635"/>
        <v>0</v>
      </c>
      <c r="FF73" s="31">
        <f t="shared" si="635"/>
        <v>219796</v>
      </c>
      <c r="FG73" s="31">
        <f t="shared" si="635"/>
        <v>212472</v>
      </c>
      <c r="FH73" s="31">
        <f t="shared" si="635"/>
        <v>129</v>
      </c>
      <c r="FI73" s="177">
        <f t="shared" si="60"/>
        <v>219925</v>
      </c>
      <c r="FJ73" s="186">
        <f t="shared" si="635"/>
        <v>168294</v>
      </c>
      <c r="FK73" s="31">
        <f t="shared" si="635"/>
        <v>51631</v>
      </c>
      <c r="FL73" s="46">
        <f t="shared" si="635"/>
        <v>0</v>
      </c>
      <c r="FM73" s="31">
        <f t="shared" si="635"/>
        <v>101772</v>
      </c>
      <c r="FN73" s="31">
        <f t="shared" si="635"/>
        <v>99420</v>
      </c>
      <c r="FO73" s="31">
        <f t="shared" si="635"/>
        <v>21</v>
      </c>
      <c r="FP73" s="177">
        <f t="shared" si="22"/>
        <v>101793</v>
      </c>
      <c r="FQ73" s="186">
        <f t="shared" si="635"/>
        <v>89253</v>
      </c>
      <c r="FR73" s="31">
        <f t="shared" si="635"/>
        <v>12540</v>
      </c>
      <c r="FS73" s="46">
        <f t="shared" si="635"/>
        <v>0</v>
      </c>
      <c r="FT73" s="31">
        <f t="shared" si="635"/>
        <v>205711</v>
      </c>
      <c r="FU73" s="31">
        <f t="shared" si="635"/>
        <v>203510</v>
      </c>
      <c r="FV73" s="31">
        <f t="shared" si="635"/>
        <v>94</v>
      </c>
      <c r="FW73" s="177">
        <f t="shared" si="61"/>
        <v>205805</v>
      </c>
      <c r="FX73" s="186">
        <f>FX65+FX72</f>
        <v>183688</v>
      </c>
      <c r="FY73" s="31">
        <f>FY65+FY72</f>
        <v>22117</v>
      </c>
      <c r="FZ73" s="46">
        <f>FZ65+FZ72</f>
        <v>0</v>
      </c>
      <c r="GA73" s="31">
        <f>GA65+GA72</f>
        <v>136553</v>
      </c>
      <c r="GB73" s="31">
        <f aca="true" t="shared" si="636" ref="GB73:HG73">GB65+GB72</f>
        <v>137610</v>
      </c>
      <c r="GC73" s="31">
        <f t="shared" si="636"/>
        <v>67</v>
      </c>
      <c r="GD73" s="177">
        <f t="shared" si="62"/>
        <v>136620</v>
      </c>
      <c r="GE73" s="186">
        <f t="shared" si="636"/>
        <v>102008</v>
      </c>
      <c r="GF73" s="31">
        <f t="shared" si="636"/>
        <v>34612</v>
      </c>
      <c r="GG73" s="46">
        <f t="shared" si="636"/>
        <v>0</v>
      </c>
      <c r="GH73" s="31">
        <f t="shared" si="636"/>
        <v>127127</v>
      </c>
      <c r="GI73" s="31">
        <f t="shared" si="636"/>
        <v>131587</v>
      </c>
      <c r="GJ73" s="31">
        <f t="shared" si="636"/>
        <v>17</v>
      </c>
      <c r="GK73" s="177">
        <f t="shared" si="63"/>
        <v>127144</v>
      </c>
      <c r="GL73" s="186">
        <f t="shared" si="636"/>
        <v>113198</v>
      </c>
      <c r="GM73" s="31">
        <f t="shared" si="636"/>
        <v>13946</v>
      </c>
      <c r="GN73" s="46">
        <f t="shared" si="636"/>
        <v>0</v>
      </c>
      <c r="GO73" s="31">
        <f t="shared" si="636"/>
        <v>191032</v>
      </c>
      <c r="GP73" s="31">
        <f t="shared" si="636"/>
        <v>182878</v>
      </c>
      <c r="GQ73" s="31">
        <f t="shared" si="636"/>
        <v>41</v>
      </c>
      <c r="GR73" s="177">
        <f t="shared" si="64"/>
        <v>191073</v>
      </c>
      <c r="GS73" s="186">
        <f t="shared" si="636"/>
        <v>170522</v>
      </c>
      <c r="GT73" s="31">
        <f t="shared" si="636"/>
        <v>20551</v>
      </c>
      <c r="GU73" s="46">
        <f t="shared" si="636"/>
        <v>0</v>
      </c>
      <c r="GV73" s="31">
        <f t="shared" si="636"/>
        <v>100423</v>
      </c>
      <c r="GW73" s="31">
        <f t="shared" si="636"/>
        <v>103123</v>
      </c>
      <c r="GX73" s="31">
        <f t="shared" si="636"/>
        <v>31</v>
      </c>
      <c r="GY73" s="177">
        <f t="shared" si="65"/>
        <v>100454</v>
      </c>
      <c r="GZ73" s="186">
        <f t="shared" si="636"/>
        <v>84993</v>
      </c>
      <c r="HA73" s="31">
        <f t="shared" si="636"/>
        <v>15461</v>
      </c>
      <c r="HB73" s="46">
        <f t="shared" si="636"/>
        <v>0</v>
      </c>
      <c r="HC73" s="31">
        <f t="shared" si="636"/>
        <v>146685</v>
      </c>
      <c r="HD73" s="31">
        <f t="shared" si="636"/>
        <v>147788</v>
      </c>
      <c r="HE73" s="31">
        <f t="shared" si="636"/>
        <v>14</v>
      </c>
      <c r="HF73" s="177">
        <f t="shared" si="66"/>
        <v>146699</v>
      </c>
      <c r="HG73" s="186">
        <f t="shared" si="636"/>
        <v>133826</v>
      </c>
      <c r="HH73" s="31">
        <f aca="true" t="shared" si="637" ref="HH73:IM73">HH65+HH72</f>
        <v>12873</v>
      </c>
      <c r="HI73" s="46">
        <f t="shared" si="637"/>
        <v>0</v>
      </c>
      <c r="HJ73" s="31">
        <f t="shared" si="637"/>
        <v>121245</v>
      </c>
      <c r="HK73" s="31">
        <f t="shared" si="637"/>
        <v>110129</v>
      </c>
      <c r="HL73" s="31">
        <f t="shared" si="637"/>
        <v>113</v>
      </c>
      <c r="HM73" s="177">
        <f t="shared" si="67"/>
        <v>121358</v>
      </c>
      <c r="HN73" s="186">
        <f t="shared" si="637"/>
        <v>107396</v>
      </c>
      <c r="HO73" s="31">
        <f t="shared" si="637"/>
        <v>13962</v>
      </c>
      <c r="HP73" s="46">
        <f t="shared" si="637"/>
        <v>0</v>
      </c>
      <c r="HQ73" s="31">
        <f t="shared" si="637"/>
        <v>153299</v>
      </c>
      <c r="HR73" s="31">
        <f t="shared" si="637"/>
        <v>151276</v>
      </c>
      <c r="HS73" s="31">
        <f t="shared" si="637"/>
        <v>16</v>
      </c>
      <c r="HT73" s="177">
        <f t="shared" si="68"/>
        <v>153315</v>
      </c>
      <c r="HU73" s="186">
        <f t="shared" si="637"/>
        <v>133658</v>
      </c>
      <c r="HV73" s="31">
        <f t="shared" si="637"/>
        <v>19657</v>
      </c>
      <c r="HW73" s="46">
        <f t="shared" si="637"/>
        <v>0</v>
      </c>
      <c r="HX73" s="31">
        <f t="shared" si="637"/>
        <v>127889</v>
      </c>
      <c r="HY73" s="31">
        <f t="shared" si="637"/>
        <v>119233</v>
      </c>
      <c r="HZ73" s="31">
        <f t="shared" si="637"/>
        <v>6</v>
      </c>
      <c r="IA73" s="177">
        <f t="shared" si="69"/>
        <v>127895</v>
      </c>
      <c r="IB73" s="186">
        <f t="shared" si="637"/>
        <v>114451</v>
      </c>
      <c r="IC73" s="31">
        <f t="shared" si="637"/>
        <v>13444</v>
      </c>
      <c r="ID73" s="46">
        <f t="shared" si="637"/>
        <v>0</v>
      </c>
      <c r="IE73" s="31">
        <f t="shared" si="637"/>
        <v>191246</v>
      </c>
      <c r="IF73" s="31">
        <f t="shared" si="637"/>
        <v>184958</v>
      </c>
      <c r="IG73" s="31">
        <f t="shared" si="637"/>
        <v>177</v>
      </c>
      <c r="IH73" s="177">
        <f t="shared" si="70"/>
        <v>191423</v>
      </c>
      <c r="II73" s="186">
        <f t="shared" si="637"/>
        <v>176876</v>
      </c>
      <c r="IJ73" s="31">
        <f t="shared" si="637"/>
        <v>14547</v>
      </c>
      <c r="IK73" s="46">
        <f t="shared" si="637"/>
        <v>0</v>
      </c>
      <c r="IL73" s="31">
        <f t="shared" si="637"/>
        <v>221195</v>
      </c>
      <c r="IM73" s="31">
        <f t="shared" si="637"/>
        <v>215188</v>
      </c>
      <c r="IN73" s="31">
        <f>IN65+IN72</f>
        <v>88</v>
      </c>
      <c r="IO73" s="177">
        <f t="shared" si="71"/>
        <v>221283</v>
      </c>
      <c r="IP73" s="186">
        <f>IP65+IP72</f>
        <v>192011</v>
      </c>
      <c r="IQ73" s="31">
        <f>IQ65+IQ72</f>
        <v>29272</v>
      </c>
      <c r="IR73" s="46">
        <f>IR65+IR72</f>
        <v>0</v>
      </c>
      <c r="IS73" s="42"/>
    </row>
    <row r="75" spans="1:249" s="125" customFormat="1" ht="12.75">
      <c r="A75" s="124"/>
      <c r="C75" s="126" t="s">
        <v>119</v>
      </c>
      <c r="D75" s="127">
        <f>SUM(D76:D77)</f>
        <v>9928380</v>
      </c>
      <c r="E75" s="127">
        <f>SUM(E76:E77)</f>
        <v>9238341</v>
      </c>
      <c r="F75" s="127"/>
      <c r="G75" s="127"/>
      <c r="H75" s="127">
        <f>SUM(H76:H77)</f>
        <v>-87447</v>
      </c>
      <c r="I75" s="127">
        <f>SUM(I76:I77)</f>
        <v>9841247</v>
      </c>
      <c r="V75" s="128">
        <f>SUM(V76:V77)</f>
        <v>2978388</v>
      </c>
      <c r="W75" s="128">
        <f>SUM(W76:W77)</f>
        <v>2915342</v>
      </c>
      <c r="X75" s="128">
        <f>SUM(X76:X77)</f>
        <v>148</v>
      </c>
      <c r="Y75" s="128">
        <f>SUM(Y76:Y77)</f>
        <v>2978536</v>
      </c>
      <c r="AC75" s="128">
        <f>SUM(AC76:AC77)</f>
        <v>662074</v>
      </c>
      <c r="AD75" s="128">
        <f>SUM(AD76:AD77)</f>
        <v>528449</v>
      </c>
      <c r="AE75" s="128">
        <f>SUM(AE76:AE77)</f>
        <v>-111030</v>
      </c>
      <c r="AF75" s="128">
        <f>SUM(AF76:AF77)</f>
        <v>551044</v>
      </c>
      <c r="AJ75" s="128">
        <f>SUM(AJ76:AJ77)</f>
        <v>0</v>
      </c>
      <c r="AK75" s="128">
        <f>SUM(AK76:AK77)</f>
        <v>0</v>
      </c>
      <c r="AL75" s="128">
        <f>SUM(AL76:AL77)</f>
        <v>0</v>
      </c>
      <c r="AM75" s="128">
        <f>SUM(AM76:AM77)</f>
        <v>0</v>
      </c>
      <c r="AQ75" s="128">
        <f>SUM(AQ76:AQ77)</f>
        <v>342338</v>
      </c>
      <c r="AR75" s="128">
        <f>SUM(AR76:AR77)</f>
        <v>0</v>
      </c>
      <c r="AS75" s="128">
        <f>SUM(AS76:AS77)</f>
        <v>10</v>
      </c>
      <c r="AT75" s="128">
        <f>SUM(AT76:AT77)</f>
        <v>342348</v>
      </c>
      <c r="AZ75" s="128"/>
      <c r="BA75" s="128"/>
      <c r="BE75" s="128">
        <f>SUM(BE76:BE77)</f>
        <v>1488927</v>
      </c>
      <c r="BF75" s="128">
        <f>SUM(BF76:BF77)</f>
        <v>1428594</v>
      </c>
      <c r="BG75" s="128">
        <f>SUM(BG76:BG77)</f>
        <v>5136</v>
      </c>
      <c r="BH75" s="128">
        <f>SUM(BH76:BH77)</f>
        <v>1494063</v>
      </c>
      <c r="BL75" s="128">
        <f>SUM(BL76:BL77)</f>
        <v>285553</v>
      </c>
      <c r="BM75" s="128">
        <f>SUM(BM76:BM77)</f>
        <v>282584</v>
      </c>
      <c r="BN75" s="128">
        <f>SUM(BN76:BN77)</f>
        <v>10439</v>
      </c>
      <c r="BO75" s="128">
        <f>SUM(BO76:BO77)</f>
        <v>295992</v>
      </c>
      <c r="BS75" s="128">
        <f>SUM(BS76:BS77)</f>
        <v>619162</v>
      </c>
      <c r="BT75" s="128">
        <f>SUM(BT76:BT77)</f>
        <v>627070</v>
      </c>
      <c r="BU75" s="128">
        <f>SUM(BU76:BU77)</f>
        <v>5910</v>
      </c>
      <c r="BV75" s="128">
        <f>SUM(BV76:BV77)</f>
        <v>625072</v>
      </c>
      <c r="CB75" s="128"/>
      <c r="CC75" s="128"/>
      <c r="CG75" s="128">
        <f>SUM(CG76:CG77)</f>
        <v>91028</v>
      </c>
      <c r="CH75" s="128">
        <f>SUM(CH76:CH77)</f>
        <v>88513</v>
      </c>
      <c r="CI75" s="128">
        <f>SUM(CI76:CI77)</f>
        <v>41</v>
      </c>
      <c r="CJ75" s="128">
        <f>SUM(CJ76:CJ77)</f>
        <v>91069</v>
      </c>
      <c r="CN75" s="128">
        <f>SUM(CN76:CN77)</f>
        <v>196896</v>
      </c>
      <c r="CO75" s="128">
        <f>SUM(CO76:CO77)</f>
        <v>177473</v>
      </c>
      <c r="CP75" s="128">
        <f>SUM(CP76:CP77)</f>
        <v>1</v>
      </c>
      <c r="CQ75" s="128">
        <f>SUM(CQ76:CQ77)</f>
        <v>196897</v>
      </c>
      <c r="CU75" s="128">
        <f>SUM(CU76:CU77)</f>
        <v>127627</v>
      </c>
      <c r="CV75" s="128">
        <f>SUM(CV76:CV77)</f>
        <v>125227</v>
      </c>
      <c r="CW75" s="128">
        <f>SUM(CW76:CW77)</f>
        <v>26</v>
      </c>
      <c r="CX75" s="128">
        <f>SUM(CX76:CX77)</f>
        <v>127653</v>
      </c>
      <c r="DB75" s="128">
        <f>SUM(DB76:DB77)</f>
        <v>160641</v>
      </c>
      <c r="DC75" s="128">
        <f>SUM(DC76:DC77)</f>
        <v>149298</v>
      </c>
      <c r="DD75" s="128">
        <f>SUM(DD76:DD77)</f>
        <v>34</v>
      </c>
      <c r="DE75" s="128">
        <f>SUM(DE76:DE77)</f>
        <v>160675</v>
      </c>
      <c r="DI75" s="128">
        <f>SUM(DI76:DI77)</f>
        <v>64020</v>
      </c>
      <c r="DJ75" s="128">
        <f>SUM(DJ76:DJ77)</f>
        <v>65054</v>
      </c>
      <c r="DK75" s="128">
        <f>SUM(DK76:DK77)</f>
        <v>38</v>
      </c>
      <c r="DL75" s="128">
        <f>SUM(DL76:DL77)</f>
        <v>64372</v>
      </c>
      <c r="DP75" s="128">
        <f>SUM(DP76:DP77)</f>
        <v>180484</v>
      </c>
      <c r="DQ75" s="128">
        <f>SUM(DQ76:DQ77)</f>
        <v>174874</v>
      </c>
      <c r="DR75" s="128">
        <f>SUM(DR76:DR77)</f>
        <v>107</v>
      </c>
      <c r="DS75" s="128">
        <f>SUM(DS76:DS77)</f>
        <v>180591</v>
      </c>
      <c r="DW75" s="128">
        <f>SUM(DW76:DW77)</f>
        <v>174487</v>
      </c>
      <c r="DX75" s="128">
        <f>SUM(DX76:DX77)</f>
        <v>165384</v>
      </c>
      <c r="DY75" s="128">
        <f>SUM(DY76:DY77)</f>
        <v>95</v>
      </c>
      <c r="DZ75" s="128">
        <f>SUM(DZ76:DZ77)</f>
        <v>174582</v>
      </c>
      <c r="ED75" s="128">
        <f>SUM(ED76:ED77)</f>
        <v>140384</v>
      </c>
      <c r="EE75" s="128">
        <f>SUM(EE76:EE77)</f>
        <v>140556</v>
      </c>
      <c r="EF75" s="128">
        <f>SUM(EF76:EF77)</f>
        <v>14</v>
      </c>
      <c r="EG75" s="128">
        <f>SUM(EG76:EG77)</f>
        <v>140398</v>
      </c>
      <c r="EK75" s="128">
        <f>SUM(EK76:EK77)</f>
        <v>134611</v>
      </c>
      <c r="EL75" s="128">
        <f>SUM(EL76:EL77)</f>
        <v>135417</v>
      </c>
      <c r="EM75" s="128">
        <f>SUM(EM76:EM77)</f>
        <v>722</v>
      </c>
      <c r="EN75" s="128">
        <f>SUM(EN76:EN77)</f>
        <v>135333</v>
      </c>
      <c r="ER75" s="128">
        <f>SUM(ER76:ER77)</f>
        <v>217716</v>
      </c>
      <c r="ES75" s="128">
        <f>SUM(ES76:ES77)</f>
        <v>217253</v>
      </c>
      <c r="ET75" s="128">
        <f>SUM(ET76:ET77)</f>
        <v>32</v>
      </c>
      <c r="EU75" s="128">
        <f>SUM(EU76:EU77)</f>
        <v>217748</v>
      </c>
      <c r="EY75" s="128">
        <f>SUM(EY76:EY77)</f>
        <v>127455</v>
      </c>
      <c r="EZ75" s="128">
        <f>SUM(EZ76:EZ77)</f>
        <v>122817</v>
      </c>
      <c r="FA75" s="128">
        <f>SUM(FA76:FA77)</f>
        <v>16</v>
      </c>
      <c r="FB75" s="128">
        <f>SUM(FB76:FB77)</f>
        <v>127471</v>
      </c>
      <c r="FF75" s="128">
        <f>SUM(FF76:FF77)</f>
        <v>211643</v>
      </c>
      <c r="FG75" s="128">
        <f>SUM(FG76:FG77)</f>
        <v>204596</v>
      </c>
      <c r="FH75" s="128">
        <f>SUM(FH76:FH77)</f>
        <v>129</v>
      </c>
      <c r="FI75" s="128">
        <f>SUM(FI76:FI77)</f>
        <v>211772</v>
      </c>
      <c r="FM75" s="128">
        <f>SUM(FM76:FM77)</f>
        <v>97787</v>
      </c>
      <c r="FN75" s="128">
        <f>SUM(FN76:FN77)</f>
        <v>95326</v>
      </c>
      <c r="FO75" s="128">
        <f>SUM(FO76:FO77)</f>
        <v>21</v>
      </c>
      <c r="FP75" s="128">
        <f>SUM(FP76:FP77)</f>
        <v>97808</v>
      </c>
      <c r="FT75" s="128">
        <f>SUM(FT76:FT77)</f>
        <v>197299</v>
      </c>
      <c r="FU75" s="128">
        <f>SUM(FU76:FU77)</f>
        <v>195612</v>
      </c>
      <c r="FV75" s="128">
        <f>SUM(FV76:FV77)</f>
        <v>94</v>
      </c>
      <c r="FW75" s="128">
        <f>SUM(FW76:FW77)</f>
        <v>197393</v>
      </c>
      <c r="GA75" s="128">
        <f>SUM(GA76:GA77)</f>
        <v>124407</v>
      </c>
      <c r="GB75" s="128">
        <f>SUM(GB76:GB77)</f>
        <v>124119</v>
      </c>
      <c r="GC75" s="128">
        <f>SUM(GC76:GC77)</f>
        <v>67</v>
      </c>
      <c r="GD75" s="128">
        <f>SUM(GD76:GD77)</f>
        <v>124474</v>
      </c>
      <c r="GH75" s="128">
        <f>SUM(GH76:GH77)</f>
        <v>121742</v>
      </c>
      <c r="GI75" s="128">
        <f>SUM(GI76:GI77)</f>
        <v>126486</v>
      </c>
      <c r="GJ75" s="128">
        <f>SUM(GJ76:GJ77)</f>
        <v>17</v>
      </c>
      <c r="GK75" s="128">
        <f>SUM(GK76:GK77)</f>
        <v>121759</v>
      </c>
      <c r="GO75" s="128">
        <f>SUM(GO76:GO77)</f>
        <v>181837</v>
      </c>
      <c r="GP75" s="128">
        <f>SUM(GP76:GP77)</f>
        <v>174620</v>
      </c>
      <c r="GQ75" s="128">
        <f>SUM(GQ76:GQ77)</f>
        <v>41</v>
      </c>
      <c r="GR75" s="128">
        <f>SUM(GR76:GR77)</f>
        <v>181878</v>
      </c>
      <c r="GV75" s="128">
        <f>SUM(GV76:GV77)</f>
        <v>97097</v>
      </c>
      <c r="GW75" s="128">
        <f>SUM(GW76:GW77)</f>
        <v>97797</v>
      </c>
      <c r="GX75" s="128">
        <f>SUM(GX76:GX77)</f>
        <v>31</v>
      </c>
      <c r="GY75" s="128">
        <f>SUM(GY76:GY77)</f>
        <v>97128</v>
      </c>
      <c r="HC75" s="128">
        <f>SUM(HC76:HC77)</f>
        <v>140706</v>
      </c>
      <c r="HD75" s="128">
        <f>SUM(HD76:HD77)</f>
        <v>141854</v>
      </c>
      <c r="HE75" s="128">
        <f>SUM(HE76:HE77)</f>
        <v>14</v>
      </c>
      <c r="HF75" s="128">
        <f>SUM(HF76:HF77)</f>
        <v>140720</v>
      </c>
      <c r="HJ75" s="128">
        <f>SUM(HJ76:HJ77)</f>
        <v>115600</v>
      </c>
      <c r="HK75" s="128">
        <f>SUM(HK76:HK77)</f>
        <v>105958</v>
      </c>
      <c r="HL75" s="128">
        <f>SUM(HL76:HL77)</f>
        <v>113</v>
      </c>
      <c r="HM75" s="128">
        <f>SUM(HM76:HM77)</f>
        <v>115713</v>
      </c>
      <c r="HQ75" s="128">
        <f>SUM(HQ76:HQ77)</f>
        <v>136608</v>
      </c>
      <c r="HR75" s="128">
        <f>SUM(HR76:HR77)</f>
        <v>135139</v>
      </c>
      <c r="HS75" s="128">
        <f>SUM(HS76:HS77)</f>
        <v>16</v>
      </c>
      <c r="HT75" s="128">
        <f>SUM(HT76:HT77)</f>
        <v>136624</v>
      </c>
      <c r="HX75" s="128">
        <f>SUM(HX76:HX77)</f>
        <v>121400</v>
      </c>
      <c r="HY75" s="128">
        <f>SUM(HY76:HY77)</f>
        <v>113804</v>
      </c>
      <c r="HZ75" s="128">
        <f>SUM(HZ76:HZ77)</f>
        <v>6</v>
      </c>
      <c r="IA75" s="128">
        <f>SUM(IA76:IA77)</f>
        <v>121406</v>
      </c>
      <c r="IE75" s="128">
        <f>SUM(IE76:IE77)</f>
        <v>183147</v>
      </c>
      <c r="IF75" s="128">
        <f>SUM(IF76:IF77)</f>
        <v>177975</v>
      </c>
      <c r="IG75" s="128">
        <f>SUM(IG76:IG77)</f>
        <v>177</v>
      </c>
      <c r="IH75" s="128">
        <f>SUM(IH76:IH77)</f>
        <v>183324</v>
      </c>
      <c r="IL75" s="128">
        <f>SUM(IL76:IL77)</f>
        <v>207316</v>
      </c>
      <c r="IM75" s="128">
        <f>SUM(IM76:IM77)</f>
        <v>201150</v>
      </c>
      <c r="IN75" s="128">
        <f>SUM(IN76:IN77)</f>
        <v>88</v>
      </c>
      <c r="IO75" s="128">
        <f>SUM(IO76:IO77)</f>
        <v>207404</v>
      </c>
    </row>
    <row r="76" spans="1:249" s="141" customFormat="1" ht="12.75">
      <c r="A76" s="140"/>
      <c r="C76" s="142" t="s">
        <v>120</v>
      </c>
      <c r="D76" s="37">
        <f>SUM(O76,V76,AC76,AJ76,AQ76,BE76,BL76,BS76,CG76,CN76,CU76,DB76,DI76,DP76,DW76,ED76)+SUM(EK76,ER76,EY76,FF76,FM76,FT76,GA76,GH76,GO76,GV76,HC76,HJ76,HQ76,HX76,IE76,IL76)</f>
        <v>3544252</v>
      </c>
      <c r="E76" s="37">
        <f>SUM(P76,W76,AD76,AK76,AR76,BF76,BM76,BT76,CH76,CO76,CV76,DC76,DJ76,DQ76,DX76,EE76)+SUM(EL76,ES76,EZ76,FG76,FN76,FU76,GB76,GI76,GP76,GW76,HD76,HK76,HR76,HY76,IF76,IM76)</f>
        <v>3243789.333333333</v>
      </c>
      <c r="F76" s="37"/>
      <c r="G76" s="37"/>
      <c r="H76" s="37">
        <f>SUM(Q76,X76,AE76,AL76,AS76,BG76,BN76,BU76,CI76,CP76,CW76,DD76,DK76,DR76,DY76,EF76)+SUM(EM76,ET76,FA76,FH76,FO76,FV76,GC76,GJ76,GQ76,GX76,HE76,HL76,HS76,HZ76,IG76,IN76)</f>
        <v>-190900</v>
      </c>
      <c r="I76" s="37">
        <f>SUM(R76,Y76,AF76,AM76,AT76,BH76,BO76,BV76,CJ76,CQ76,CX76,DE76,DL76,DS76,DZ76,EG76)+SUM(EN76,EU76,FB76,FI76,FP76,FW76,GD76,GK76,GR76,GY76,HF76,HM76,HT76,IA76,IH76,IO76)</f>
        <v>3353352</v>
      </c>
      <c r="V76" s="141">
        <v>209963</v>
      </c>
      <c r="W76" s="141">
        <f>392872/12*10</f>
        <v>327393.3333333333</v>
      </c>
      <c r="X76" s="141">
        <f>-26-99302</f>
        <v>-99328</v>
      </c>
      <c r="Y76" s="37">
        <f>+V76+X76</f>
        <v>110635</v>
      </c>
      <c r="AF76" s="37">
        <f>AD76+AE76</f>
        <v>0</v>
      </c>
      <c r="AM76" s="37"/>
      <c r="AT76" s="37">
        <f>AR76+AS76</f>
        <v>0</v>
      </c>
      <c r="BE76" s="141">
        <v>548229</v>
      </c>
      <c r="BF76" s="141">
        <v>461844</v>
      </c>
      <c r="BG76" s="141">
        <v>-67982</v>
      </c>
      <c r="BH76" s="37">
        <f>+BE76+BG76</f>
        <v>480247</v>
      </c>
      <c r="BL76" s="141">
        <v>58200</v>
      </c>
      <c r="BM76" s="141">
        <v>58200</v>
      </c>
      <c r="BN76" s="141">
        <v>-6790</v>
      </c>
      <c r="BO76" s="37">
        <f>BM76+BN76</f>
        <v>51410</v>
      </c>
      <c r="BS76" s="141">
        <v>98982</v>
      </c>
      <c r="BT76" s="141">
        <v>91486</v>
      </c>
      <c r="BU76" s="141">
        <v>-16800</v>
      </c>
      <c r="BV76" s="37">
        <f>+BS76+BU76</f>
        <v>82182</v>
      </c>
      <c r="CG76" s="141">
        <v>55453</v>
      </c>
      <c r="CH76" s="141">
        <v>50897</v>
      </c>
      <c r="CJ76" s="37">
        <f>+CG76+CI76</f>
        <v>55453</v>
      </c>
      <c r="CN76" s="141">
        <v>143375</v>
      </c>
      <c r="CO76" s="141">
        <v>114970</v>
      </c>
      <c r="CQ76" s="37">
        <f>+CN76+CP76</f>
        <v>143375</v>
      </c>
      <c r="CU76" s="141">
        <v>104191</v>
      </c>
      <c r="CV76" s="141">
        <v>94933</v>
      </c>
      <c r="CX76" s="37">
        <f>+CU76+CW76</f>
        <v>104191</v>
      </c>
      <c r="DB76" s="141">
        <v>121145</v>
      </c>
      <c r="DC76" s="141">
        <v>103782</v>
      </c>
      <c r="DE76" s="37">
        <f>+DB76+DD76</f>
        <v>121145</v>
      </c>
      <c r="DI76" s="141">
        <v>48801</v>
      </c>
      <c r="DJ76" s="141">
        <v>45452</v>
      </c>
      <c r="DL76" s="37">
        <f>+DI76+DK76</f>
        <v>48801</v>
      </c>
      <c r="DP76" s="141">
        <v>133839</v>
      </c>
      <c r="DQ76" s="141">
        <v>124724</v>
      </c>
      <c r="DS76" s="37">
        <f>+DP76+DR76</f>
        <v>133839</v>
      </c>
      <c r="DW76" s="141">
        <v>135811</v>
      </c>
      <c r="DX76" s="141">
        <v>113151</v>
      </c>
      <c r="DZ76" s="37">
        <f>+DW76+DY76</f>
        <v>135811</v>
      </c>
      <c r="ED76" s="141">
        <v>105933</v>
      </c>
      <c r="EE76" s="141">
        <v>88774</v>
      </c>
      <c r="EG76" s="37">
        <f>+ED76+EF76</f>
        <v>105933</v>
      </c>
      <c r="EK76" s="141">
        <v>106496</v>
      </c>
      <c r="EL76" s="141">
        <v>92859</v>
      </c>
      <c r="EN76" s="37">
        <f>+EK76+EM76</f>
        <v>106496</v>
      </c>
      <c r="ER76" s="141">
        <v>170753</v>
      </c>
      <c r="ES76" s="141">
        <v>152987</v>
      </c>
      <c r="EU76" s="37">
        <f>+ER76+ET76</f>
        <v>170753</v>
      </c>
      <c r="EY76" s="141">
        <v>87568</v>
      </c>
      <c r="EZ76" s="141">
        <v>67222</v>
      </c>
      <c r="FB76" s="37">
        <f>+EY76+FA76</f>
        <v>87568</v>
      </c>
      <c r="FF76" s="141">
        <v>138209</v>
      </c>
      <c r="FG76" s="141">
        <v>120104</v>
      </c>
      <c r="FI76" s="37">
        <f>+FF76+FH76</f>
        <v>138209</v>
      </c>
      <c r="FM76" s="141">
        <v>73250</v>
      </c>
      <c r="FN76" s="141">
        <v>66550</v>
      </c>
      <c r="FP76" s="37">
        <f>+FM76+FO76</f>
        <v>73250</v>
      </c>
      <c r="FT76" s="141">
        <v>152554</v>
      </c>
      <c r="FU76" s="141">
        <v>137068</v>
      </c>
      <c r="FW76" s="37">
        <f>+FT76+FV76</f>
        <v>152554</v>
      </c>
      <c r="GA76" s="141">
        <v>70533</v>
      </c>
      <c r="GB76" s="141">
        <v>61812</v>
      </c>
      <c r="GD76" s="37">
        <f>+GA76+GC76</f>
        <v>70533</v>
      </c>
      <c r="GH76" s="141">
        <v>85568</v>
      </c>
      <c r="GI76" s="141">
        <v>78832</v>
      </c>
      <c r="GK76" s="37">
        <f>+GH76+GJ76</f>
        <v>85568</v>
      </c>
      <c r="GO76" s="141">
        <v>159498</v>
      </c>
      <c r="GP76" s="141">
        <v>130141</v>
      </c>
      <c r="GR76" s="37">
        <f>+GO76+GQ76</f>
        <v>159498</v>
      </c>
      <c r="GV76" s="141">
        <v>74478</v>
      </c>
      <c r="GW76" s="141">
        <v>68376</v>
      </c>
      <c r="GY76" s="37">
        <f>+GV76+GX76</f>
        <v>74478</v>
      </c>
      <c r="HC76" s="141">
        <v>99350</v>
      </c>
      <c r="HD76" s="141">
        <v>85352</v>
      </c>
      <c r="HF76" s="37">
        <f>+HC76+HE76</f>
        <v>99350</v>
      </c>
      <c r="HJ76" s="141">
        <v>87971</v>
      </c>
      <c r="HK76" s="141">
        <v>77111</v>
      </c>
      <c r="HM76" s="37">
        <f>+HJ76+HL76</f>
        <v>87971</v>
      </c>
      <c r="HQ76" s="141">
        <v>106190</v>
      </c>
      <c r="HR76" s="141">
        <v>93949</v>
      </c>
      <c r="HT76" s="37">
        <f>+HQ76+HS76</f>
        <v>106190</v>
      </c>
      <c r="HX76" s="141">
        <v>88235</v>
      </c>
      <c r="HY76" s="141">
        <v>81912</v>
      </c>
      <c r="IA76" s="37">
        <f>+HX76+HZ76</f>
        <v>88235</v>
      </c>
      <c r="IE76" s="141">
        <v>132082</v>
      </c>
      <c r="IF76" s="141">
        <v>118827</v>
      </c>
      <c r="IH76" s="37">
        <f>+IE76+IG76</f>
        <v>132082</v>
      </c>
      <c r="IL76" s="141">
        <v>147595</v>
      </c>
      <c r="IM76" s="141">
        <v>135081</v>
      </c>
      <c r="IO76" s="37">
        <f>+IL76+IN76</f>
        <v>147595</v>
      </c>
    </row>
    <row r="77" spans="1:249" s="125" customFormat="1" ht="12.75">
      <c r="A77" s="124"/>
      <c r="C77" s="129" t="s">
        <v>121</v>
      </c>
      <c r="D77" s="37">
        <f>SUM(O77,V77,AC77,AJ77,AQ77,BE77,BL77,BS77,CG77,CN77,CU77,DB77,DI77,DP77,DW77,ED77)+SUM(EK77,ER77,EY77,FF77,FM77,FT77,GA77,GH77,GO77,GV77,HC77,HJ77,HQ77,HX77,IE77,IL77)</f>
        <v>6384128</v>
      </c>
      <c r="E77" s="37">
        <f>SUM(P77,W77,AD77,AK77,AR77,BF77,BM77,BT77,CH77,CO77,CV77,DC77,DJ77,DQ77,DX77,EE77)+SUM(EL77,ES77,EZ77,FG77,FN77,FU77,GB77,GI77,GP77,GW77,HD77,HK77,HR77,HY77,IF77,IM77)</f>
        <v>5994551.666666666</v>
      </c>
      <c r="F77" s="37"/>
      <c r="G77" s="37"/>
      <c r="H77" s="37">
        <f>SUM(Q77,X77,AE77,AL77,AS77,BG77,BN77,BU77,CI77,CP77,CW77,DD77,DK77,DR77,DY77,EF77)+SUM(EM77,ET77,FA77,FH77,FO77,FV77,GC77,GJ77,GQ77,GX77,HE77,HL77,HS77,HZ77,IG77,IN77)</f>
        <v>103453</v>
      </c>
      <c r="I77" s="37">
        <f>SUM(R77,Y77,AF77,AM77,AT77,BH77,BO77,BV77,CJ77,CQ77,CX77,DE77,DL77,DS77,DZ77,EG77)+SUM(EN77,EU77,FB77,FI77,FP77,FW77,GD77,GK77,GR77,GY77,HF77,HM77,HT77,IA77,IH77,IO77)</f>
        <v>6487895</v>
      </c>
      <c r="V77" s="125">
        <f>V40-V76</f>
        <v>2768425</v>
      </c>
      <c r="W77" s="125">
        <f>W40-W76</f>
        <v>2587948.6666666665</v>
      </c>
      <c r="X77" s="125">
        <f>X40-X76</f>
        <v>99476</v>
      </c>
      <c r="Y77" s="125">
        <f>Y40-Y76</f>
        <v>2867901</v>
      </c>
      <c r="AC77" s="125">
        <f>AC40-AC76</f>
        <v>662074</v>
      </c>
      <c r="AD77" s="125">
        <f>AD40-AD76</f>
        <v>528449</v>
      </c>
      <c r="AE77" s="125">
        <f>AE40-AE76</f>
        <v>-111030</v>
      </c>
      <c r="AF77" s="125">
        <f>AF40-AF76</f>
        <v>551044</v>
      </c>
      <c r="AQ77" s="125">
        <f>AQ40-AQ76</f>
        <v>342338</v>
      </c>
      <c r="AR77" s="125">
        <f>AR40-AR76</f>
        <v>0</v>
      </c>
      <c r="AS77" s="125">
        <f>AS40-AS76</f>
        <v>10</v>
      </c>
      <c r="AT77" s="125">
        <f>AT40-AT76</f>
        <v>342348</v>
      </c>
      <c r="BE77" s="125">
        <f>BE40-BE76</f>
        <v>940698</v>
      </c>
      <c r="BF77" s="125">
        <f>BF40-BF76</f>
        <v>966750</v>
      </c>
      <c r="BG77" s="125">
        <f>BG40-BG76</f>
        <v>73118</v>
      </c>
      <c r="BH77" s="125">
        <f>BH40-BH76</f>
        <v>1013816</v>
      </c>
      <c r="BL77" s="125">
        <f>BL40-BL76</f>
        <v>227353</v>
      </c>
      <c r="BM77" s="125">
        <f>BM40-BM76</f>
        <v>224384</v>
      </c>
      <c r="BN77" s="125">
        <f>BN40-BN76</f>
        <v>17229</v>
      </c>
      <c r="BO77" s="125">
        <f>BO40-BO76</f>
        <v>244582</v>
      </c>
      <c r="BS77" s="125">
        <f>BS40-BS76</f>
        <v>520180</v>
      </c>
      <c r="BT77" s="125">
        <f>BT40-BT76</f>
        <v>535584</v>
      </c>
      <c r="BU77" s="125">
        <f>BU40-BU76</f>
        <v>22710</v>
      </c>
      <c r="BV77" s="125">
        <f>BV40-BV76</f>
        <v>542890</v>
      </c>
      <c r="CG77" s="125">
        <f>CG40-CG76</f>
        <v>35575</v>
      </c>
      <c r="CH77" s="125">
        <f>CH40-CH76</f>
        <v>37616</v>
      </c>
      <c r="CI77" s="125">
        <f>CI40-CI76</f>
        <v>41</v>
      </c>
      <c r="CJ77" s="125">
        <f>CJ40-CJ76</f>
        <v>35616</v>
      </c>
      <c r="CN77" s="125">
        <f>CN40-CN76</f>
        <v>53521</v>
      </c>
      <c r="CO77" s="125">
        <f>CO40-CO76</f>
        <v>62503</v>
      </c>
      <c r="CP77" s="125">
        <f>CP40-CP76</f>
        <v>1</v>
      </c>
      <c r="CQ77" s="125">
        <f>CQ40-CQ76</f>
        <v>53522</v>
      </c>
      <c r="CU77" s="125">
        <f>CU40-CU76</f>
        <v>23436</v>
      </c>
      <c r="CV77" s="125">
        <f>CV40-CV76</f>
        <v>30294</v>
      </c>
      <c r="CW77" s="125">
        <f>CW40-CW76</f>
        <v>26</v>
      </c>
      <c r="CX77" s="125">
        <f>CX40-CX76</f>
        <v>23462</v>
      </c>
      <c r="DB77" s="125">
        <v>39496</v>
      </c>
      <c r="DC77" s="125">
        <f>DC40-DC76</f>
        <v>45516</v>
      </c>
      <c r="DD77" s="125">
        <f>DD40-DD76</f>
        <v>34</v>
      </c>
      <c r="DE77" s="125">
        <f>DE40-DE76</f>
        <v>39530</v>
      </c>
      <c r="DI77" s="125">
        <v>15219</v>
      </c>
      <c r="DJ77" s="125">
        <f>DJ40-DJ76</f>
        <v>19602</v>
      </c>
      <c r="DK77" s="125">
        <f>DK40-DK76</f>
        <v>38</v>
      </c>
      <c r="DL77" s="125">
        <f>DL40-DL76</f>
        <v>15571</v>
      </c>
      <c r="DP77" s="125">
        <f>DP40-DP76</f>
        <v>46645</v>
      </c>
      <c r="DQ77" s="125">
        <f>DQ40-DQ76</f>
        <v>50150</v>
      </c>
      <c r="DR77" s="125">
        <f>DR40-DR76</f>
        <v>107</v>
      </c>
      <c r="DS77" s="125">
        <f>DS40-DS76</f>
        <v>46752</v>
      </c>
      <c r="DW77" s="125">
        <f>DW40-DW76</f>
        <v>38676</v>
      </c>
      <c r="DX77" s="125">
        <f>DX40-DX76</f>
        <v>52233</v>
      </c>
      <c r="DY77" s="125">
        <f>DY40-DY76</f>
        <v>95</v>
      </c>
      <c r="DZ77" s="125">
        <f>DZ40-DZ76</f>
        <v>38771</v>
      </c>
      <c r="ED77" s="125">
        <f>ED40-ED76</f>
        <v>34451</v>
      </c>
      <c r="EE77" s="125">
        <f>EE40-EE76</f>
        <v>51782</v>
      </c>
      <c r="EF77" s="125">
        <f>EF40-EF76</f>
        <v>14</v>
      </c>
      <c r="EG77" s="125">
        <f>EG40-EG76</f>
        <v>34465</v>
      </c>
      <c r="EK77" s="125">
        <f>EK40-EK76</f>
        <v>28115</v>
      </c>
      <c r="EL77" s="125">
        <f>EL40-EL76</f>
        <v>42558</v>
      </c>
      <c r="EM77" s="125">
        <f>EM40-EM76</f>
        <v>722</v>
      </c>
      <c r="EN77" s="125">
        <f>EN40-EN76</f>
        <v>28837</v>
      </c>
      <c r="ER77" s="125">
        <f>ER40-ER76</f>
        <v>46963</v>
      </c>
      <c r="ES77" s="125">
        <f>ES40-ES76</f>
        <v>64266</v>
      </c>
      <c r="ET77" s="125">
        <f>ET40-ET76</f>
        <v>32</v>
      </c>
      <c r="EU77" s="125">
        <f>EU40-EU76</f>
        <v>46995</v>
      </c>
      <c r="EY77" s="125">
        <f>EY40-EY76</f>
        <v>39887</v>
      </c>
      <c r="EZ77" s="125">
        <f>EZ40-EZ76</f>
        <v>55595</v>
      </c>
      <c r="FA77" s="125">
        <f>FA40-FA76</f>
        <v>16</v>
      </c>
      <c r="FB77" s="125">
        <f>FB40-FB76</f>
        <v>39903</v>
      </c>
      <c r="FF77" s="125">
        <f>FF40-FF76</f>
        <v>73434</v>
      </c>
      <c r="FG77" s="125">
        <f>FG40-FG76</f>
        <v>84492</v>
      </c>
      <c r="FH77" s="125">
        <f>FH40-FH76</f>
        <v>129</v>
      </c>
      <c r="FI77" s="125">
        <f>FI40-FI76</f>
        <v>73563</v>
      </c>
      <c r="FM77" s="125">
        <f>FM40-FM76</f>
        <v>24537</v>
      </c>
      <c r="FN77" s="125">
        <f>FN40-FN76</f>
        <v>28776</v>
      </c>
      <c r="FO77" s="125">
        <f>FO40-FO76</f>
        <v>21</v>
      </c>
      <c r="FP77" s="125">
        <f>FP40-FP76</f>
        <v>24558</v>
      </c>
      <c r="FT77" s="125">
        <f>FT40-FT76</f>
        <v>44745</v>
      </c>
      <c r="FU77" s="125">
        <f>FU40-FU76</f>
        <v>58544</v>
      </c>
      <c r="FV77" s="125">
        <f>FV40-FV76</f>
        <v>94</v>
      </c>
      <c r="FW77" s="125">
        <f>FW40-FW76</f>
        <v>44839</v>
      </c>
      <c r="GA77" s="125">
        <f>GA40-GA76</f>
        <v>53874</v>
      </c>
      <c r="GB77" s="125">
        <f>GB40-GB76</f>
        <v>62307</v>
      </c>
      <c r="GC77" s="125">
        <f>GC40-GC76</f>
        <v>67</v>
      </c>
      <c r="GD77" s="125">
        <f>GD40-GD76</f>
        <v>53941</v>
      </c>
      <c r="GH77" s="125">
        <f>GH40-GH76</f>
        <v>36174</v>
      </c>
      <c r="GI77" s="125">
        <f>GI40-GI76</f>
        <v>47654</v>
      </c>
      <c r="GJ77" s="125">
        <f>GJ40-GJ76</f>
        <v>17</v>
      </c>
      <c r="GK77" s="125">
        <f>GK40-GK76</f>
        <v>36191</v>
      </c>
      <c r="GO77" s="125">
        <f>GO40-GO76</f>
        <v>22339</v>
      </c>
      <c r="GP77" s="125">
        <f>GP40-GP76</f>
        <v>44479</v>
      </c>
      <c r="GQ77" s="125">
        <f>GQ40-GQ76</f>
        <v>41</v>
      </c>
      <c r="GR77" s="125">
        <f>GR40-GR76</f>
        <v>22380</v>
      </c>
      <c r="GV77" s="125">
        <f>GV40-GV76</f>
        <v>22619</v>
      </c>
      <c r="GW77" s="125">
        <f>GW40-GW76</f>
        <v>29421</v>
      </c>
      <c r="GX77" s="125">
        <f>GX40-GX76</f>
        <v>31</v>
      </c>
      <c r="GY77" s="125">
        <f>GY40-GY76</f>
        <v>22650</v>
      </c>
      <c r="HC77" s="125">
        <f>HC40-HC76</f>
        <v>41356</v>
      </c>
      <c r="HD77" s="125">
        <f>HD40-HD76</f>
        <v>56502</v>
      </c>
      <c r="HE77" s="125">
        <f>HE40-HE76</f>
        <v>14</v>
      </c>
      <c r="HF77" s="125">
        <f>HF40-HF76</f>
        <v>41370</v>
      </c>
      <c r="HJ77" s="125">
        <f>HJ40-HJ76</f>
        <v>27629</v>
      </c>
      <c r="HK77" s="125">
        <f>HK40-HK76</f>
        <v>28847</v>
      </c>
      <c r="HL77" s="125">
        <f>HL40-HL76</f>
        <v>113</v>
      </c>
      <c r="HM77" s="125">
        <f>HM40-HM76</f>
        <v>27742</v>
      </c>
      <c r="HQ77" s="125">
        <f>HQ40-HQ76</f>
        <v>30418</v>
      </c>
      <c r="HR77" s="125">
        <f>HR40-HR76</f>
        <v>41190</v>
      </c>
      <c r="HS77" s="125">
        <f>HS40-HS76</f>
        <v>16</v>
      </c>
      <c r="HT77" s="125">
        <f>HT40-HT76</f>
        <v>30434</v>
      </c>
      <c r="HX77" s="125">
        <f>HX40-HX76</f>
        <v>33165</v>
      </c>
      <c r="HY77" s="125">
        <f>HY40-HY76</f>
        <v>31892</v>
      </c>
      <c r="HZ77" s="125">
        <f>HZ40-HZ76</f>
        <v>6</v>
      </c>
      <c r="IA77" s="125">
        <f>IA40-IA76</f>
        <v>33171</v>
      </c>
      <c r="IE77" s="125">
        <f>IE40-IE76</f>
        <v>51065</v>
      </c>
      <c r="IF77" s="125">
        <f>IF40-IF76</f>
        <v>59148</v>
      </c>
      <c r="IG77" s="125">
        <f>IG40-IG76</f>
        <v>177</v>
      </c>
      <c r="IH77" s="125">
        <f>IH40-IH76</f>
        <v>51242</v>
      </c>
      <c r="IL77" s="125">
        <f>IL40-IL76</f>
        <v>59721</v>
      </c>
      <c r="IM77" s="125">
        <f>IM40-IM76</f>
        <v>66069</v>
      </c>
      <c r="IN77" s="125">
        <f>IN40-IN76</f>
        <v>88</v>
      </c>
      <c r="IO77" s="125">
        <f>IO40-IO76</f>
        <v>59809</v>
      </c>
    </row>
    <row r="78" spans="4:9" ht="11.25">
      <c r="D78" s="130"/>
      <c r="E78" s="130"/>
      <c r="F78" s="130"/>
      <c r="G78" s="130"/>
      <c r="H78" s="130"/>
      <c r="I78" s="130"/>
    </row>
    <row r="79" spans="9:21" ht="11.25">
      <c r="I79" s="111" t="s">
        <v>122</v>
      </c>
      <c r="J79" s="110">
        <f>J42-J73</f>
        <v>-923537.066999998</v>
      </c>
      <c r="K79" s="110">
        <f>K42-K73</f>
        <v>916780</v>
      </c>
      <c r="L79" s="110">
        <f>L42-L73</f>
        <v>6757</v>
      </c>
      <c r="M79" s="110">
        <f aca="true" t="shared" si="638" ref="M79:R79">M42-M73</f>
        <v>-0.3999999985098839</v>
      </c>
      <c r="N79" s="110">
        <f t="shared" si="638"/>
        <v>-0.40000000002328306</v>
      </c>
      <c r="O79" s="110">
        <f t="shared" si="638"/>
        <v>0.19999999925494194</v>
      </c>
      <c r="P79" s="110">
        <f t="shared" si="638"/>
        <v>0</v>
      </c>
      <c r="Q79" s="110">
        <f t="shared" si="638"/>
        <v>0.19999999999708962</v>
      </c>
      <c r="R79" s="110">
        <f t="shared" si="638"/>
        <v>0.09999999776482582</v>
      </c>
      <c r="S79" s="110">
        <f>S42-S73</f>
        <v>-917609.8999999985</v>
      </c>
      <c r="T79" s="110">
        <f>T42-T73</f>
        <v>918630</v>
      </c>
      <c r="U79" s="110">
        <f>U42-U73</f>
        <v>-1020</v>
      </c>
    </row>
    <row r="82" spans="8:253" ht="11.25">
      <c r="H82" s="110"/>
      <c r="I82" s="110"/>
      <c r="J82" s="110"/>
      <c r="K82" s="110"/>
      <c r="L82" s="110"/>
      <c r="M82" s="110"/>
      <c r="N82" s="110"/>
      <c r="Q82" s="110"/>
      <c r="R82" s="110"/>
      <c r="S82" s="110"/>
      <c r="T82" s="110"/>
      <c r="U82" s="110"/>
      <c r="X82" s="110"/>
      <c r="Y82" s="110"/>
      <c r="Z82" s="110"/>
      <c r="AA82" s="110"/>
      <c r="AB82" s="110"/>
      <c r="AE82" s="110"/>
      <c r="AF82" s="110"/>
      <c r="AG82" s="110"/>
      <c r="AH82" s="110"/>
      <c r="AI82" s="110"/>
      <c r="AL82" s="110"/>
      <c r="AM82" s="110"/>
      <c r="AN82" s="110"/>
      <c r="AO82" s="110"/>
      <c r="AP82" s="110"/>
      <c r="AS82" s="110"/>
      <c r="AT82" s="110"/>
      <c r="AU82" s="110"/>
      <c r="AV82" s="110"/>
      <c r="AW82" s="110"/>
      <c r="AZ82" s="110"/>
      <c r="BA82" s="110"/>
      <c r="BB82" s="110"/>
      <c r="BC82" s="110"/>
      <c r="BD82" s="110"/>
      <c r="BG82" s="110"/>
      <c r="BH82" s="110"/>
      <c r="BI82" s="110"/>
      <c r="BJ82" s="110"/>
      <c r="BK82" s="110"/>
      <c r="BN82" s="110"/>
      <c r="BO82" s="110"/>
      <c r="BP82" s="110"/>
      <c r="BQ82" s="110"/>
      <c r="BR82" s="110"/>
      <c r="BU82" s="110"/>
      <c r="BV82" s="110"/>
      <c r="BW82" s="110"/>
      <c r="BX82" s="110"/>
      <c r="BY82" s="110"/>
      <c r="CB82" s="110"/>
      <c r="CC82" s="110"/>
      <c r="CD82" s="110"/>
      <c r="CE82" s="110"/>
      <c r="CF82" s="110"/>
      <c r="CI82" s="110"/>
      <c r="CJ82" s="110"/>
      <c r="CK82" s="110"/>
      <c r="CL82" s="110"/>
      <c r="CM82" s="110"/>
      <c r="CP82" s="110"/>
      <c r="CQ82" s="110"/>
      <c r="CR82" s="110"/>
      <c r="CS82" s="110"/>
      <c r="CT82" s="110"/>
      <c r="CW82" s="110"/>
      <c r="CX82" s="110"/>
      <c r="CY82" s="110"/>
      <c r="CZ82" s="110"/>
      <c r="DA82" s="110"/>
      <c r="DD82" s="110"/>
      <c r="DE82" s="110"/>
      <c r="DF82" s="110"/>
      <c r="DG82" s="110"/>
      <c r="DH82" s="110"/>
      <c r="DK82" s="110"/>
      <c r="DL82" s="110"/>
      <c r="DM82" s="110"/>
      <c r="DN82" s="110"/>
      <c r="DO82" s="110"/>
      <c r="DR82" s="110"/>
      <c r="DS82" s="110"/>
      <c r="DT82" s="110"/>
      <c r="DU82" s="110"/>
      <c r="DV82" s="110"/>
      <c r="DY82" s="110"/>
      <c r="DZ82" s="110"/>
      <c r="EA82" s="110"/>
      <c r="EB82" s="110"/>
      <c r="EC82" s="110"/>
      <c r="EF82" s="110"/>
      <c r="EG82" s="110"/>
      <c r="EH82" s="110"/>
      <c r="EI82" s="110"/>
      <c r="EJ82" s="110"/>
      <c r="EM82" s="110"/>
      <c r="EN82" s="110"/>
      <c r="EO82" s="110"/>
      <c r="EP82" s="110"/>
      <c r="EQ82" s="110"/>
      <c r="ET82" s="110"/>
      <c r="EU82" s="110"/>
      <c r="EV82" s="110"/>
      <c r="EW82" s="110"/>
      <c r="EX82" s="110"/>
      <c r="FA82" s="110"/>
      <c r="FB82" s="110"/>
      <c r="FC82" s="110"/>
      <c r="FD82" s="110"/>
      <c r="FE82" s="110"/>
      <c r="FH82" s="110"/>
      <c r="FI82" s="110"/>
      <c r="FJ82" s="110"/>
      <c r="FK82" s="110"/>
      <c r="FL82" s="110"/>
      <c r="FO82" s="110"/>
      <c r="FP82" s="110"/>
      <c r="FQ82" s="110"/>
      <c r="FR82" s="110"/>
      <c r="FS82" s="110"/>
      <c r="FV82" s="110"/>
      <c r="FW82" s="110"/>
      <c r="FX82" s="110"/>
      <c r="FY82" s="110"/>
      <c r="FZ82" s="110"/>
      <c r="GC82" s="110"/>
      <c r="GD82" s="110"/>
      <c r="GE82" s="110"/>
      <c r="GF82" s="110"/>
      <c r="GG82" s="110"/>
      <c r="GJ82" s="110"/>
      <c r="GK82" s="110"/>
      <c r="GL82" s="110"/>
      <c r="GM82" s="110"/>
      <c r="GN82" s="110"/>
      <c r="GQ82" s="110"/>
      <c r="GR82" s="110"/>
      <c r="GS82" s="110"/>
      <c r="GT82" s="110"/>
      <c r="GU82" s="110"/>
      <c r="GX82" s="110"/>
      <c r="GY82" s="110"/>
      <c r="GZ82" s="110"/>
      <c r="HA82" s="110"/>
      <c r="HB82" s="110"/>
      <c r="HE82" s="110"/>
      <c r="HF82" s="110"/>
      <c r="HG82" s="110"/>
      <c r="HH82" s="110"/>
      <c r="HI82" s="110"/>
      <c r="HL82" s="110"/>
      <c r="HM82" s="110"/>
      <c r="HN82" s="110"/>
      <c r="HO82" s="110"/>
      <c r="HP82" s="110"/>
      <c r="HS82" s="110"/>
      <c r="HT82" s="110"/>
      <c r="HU82" s="110"/>
      <c r="HV82" s="110"/>
      <c r="HW82" s="110"/>
      <c r="HZ82" s="110"/>
      <c r="IA82" s="110"/>
      <c r="IB82" s="110"/>
      <c r="IC82" s="110"/>
      <c r="ID82" s="110"/>
      <c r="IG82" s="110"/>
      <c r="IH82" s="110"/>
      <c r="II82" s="110"/>
      <c r="IJ82" s="110"/>
      <c r="IK82" s="110"/>
      <c r="IN82" s="110"/>
      <c r="IO82" s="110"/>
      <c r="IP82" s="110"/>
      <c r="IQ82" s="110"/>
      <c r="IR82" s="110"/>
      <c r="IS82" s="110"/>
    </row>
    <row r="83" spans="4:253" ht="11.25">
      <c r="D83" s="110">
        <f>D42-D73</f>
        <v>-0.3999999985098839</v>
      </c>
      <c r="E83" s="110">
        <f>E42-E73</f>
        <v>742798</v>
      </c>
      <c r="F83" s="110"/>
      <c r="G83" s="110"/>
      <c r="H83" s="110"/>
      <c r="I83" s="110">
        <f aca="true" t="shared" si="639" ref="I83:BV83">I42-I73</f>
        <v>-0.46700000017881393</v>
      </c>
      <c r="J83" s="110"/>
      <c r="K83" s="110"/>
      <c r="L83" s="110">
        <f t="shared" si="639"/>
        <v>6757</v>
      </c>
      <c r="M83" s="110"/>
      <c r="N83" s="110"/>
      <c r="O83" s="110">
        <f t="shared" si="639"/>
        <v>0.19999999925494194</v>
      </c>
      <c r="P83" s="110">
        <f t="shared" si="639"/>
        <v>0</v>
      </c>
      <c r="Q83" s="110">
        <f t="shared" si="639"/>
        <v>0.19999999999708962</v>
      </c>
      <c r="R83" s="110">
        <f t="shared" si="639"/>
        <v>0.09999999776482582</v>
      </c>
      <c r="S83" s="110">
        <f t="shared" si="639"/>
        <v>-917609.8999999985</v>
      </c>
      <c r="T83" s="110">
        <f t="shared" si="639"/>
        <v>918630</v>
      </c>
      <c r="U83" s="110">
        <f t="shared" si="639"/>
        <v>-1020</v>
      </c>
      <c r="V83" s="110">
        <f t="shared" si="639"/>
        <v>0</v>
      </c>
      <c r="W83" s="110">
        <f t="shared" si="639"/>
        <v>0</v>
      </c>
      <c r="X83" s="110">
        <f t="shared" si="639"/>
        <v>0</v>
      </c>
      <c r="Y83" s="110">
        <f t="shared" si="639"/>
        <v>0</v>
      </c>
      <c r="Z83" s="110">
        <f t="shared" si="639"/>
        <v>-99</v>
      </c>
      <c r="AA83" s="110">
        <f t="shared" si="639"/>
        <v>-7678</v>
      </c>
      <c r="AB83" s="110">
        <f t="shared" si="639"/>
        <v>7777</v>
      </c>
      <c r="AC83" s="110">
        <f t="shared" si="639"/>
        <v>0</v>
      </c>
      <c r="AD83" s="110">
        <f t="shared" si="639"/>
        <v>0</v>
      </c>
      <c r="AE83" s="110">
        <f t="shared" si="639"/>
        <v>0</v>
      </c>
      <c r="AF83" s="110">
        <f t="shared" si="639"/>
        <v>0</v>
      </c>
      <c r="AG83" s="110">
        <f t="shared" si="639"/>
        <v>0</v>
      </c>
      <c r="AH83" s="110">
        <f t="shared" si="639"/>
        <v>0</v>
      </c>
      <c r="AI83" s="110">
        <f t="shared" si="639"/>
        <v>0</v>
      </c>
      <c r="AJ83" s="110">
        <f t="shared" si="639"/>
        <v>0</v>
      </c>
      <c r="AK83" s="110">
        <f t="shared" si="639"/>
        <v>0</v>
      </c>
      <c r="AL83" s="110">
        <f t="shared" si="639"/>
        <v>0</v>
      </c>
      <c r="AM83" s="110">
        <f t="shared" si="639"/>
        <v>0</v>
      </c>
      <c r="AN83" s="110">
        <f t="shared" si="639"/>
        <v>0</v>
      </c>
      <c r="AO83" s="110">
        <f t="shared" si="639"/>
        <v>0</v>
      </c>
      <c r="AP83" s="110">
        <f t="shared" si="639"/>
        <v>0</v>
      </c>
      <c r="AQ83" s="110">
        <f t="shared" si="639"/>
        <v>0</v>
      </c>
      <c r="AR83" s="110">
        <f t="shared" si="639"/>
        <v>0</v>
      </c>
      <c r="AS83" s="110">
        <f t="shared" si="639"/>
        <v>0</v>
      </c>
      <c r="AT83" s="110">
        <f t="shared" si="639"/>
        <v>0</v>
      </c>
      <c r="AU83" s="110">
        <f t="shared" si="639"/>
        <v>0</v>
      </c>
      <c r="AV83" s="110">
        <f t="shared" si="639"/>
        <v>0</v>
      </c>
      <c r="AW83" s="110">
        <f t="shared" si="639"/>
        <v>0</v>
      </c>
      <c r="AX83" s="110">
        <f t="shared" si="639"/>
        <v>0</v>
      </c>
      <c r="AY83" s="110">
        <f t="shared" si="639"/>
        <v>0</v>
      </c>
      <c r="AZ83" s="110">
        <f t="shared" si="639"/>
        <v>0</v>
      </c>
      <c r="BA83" s="110">
        <f t="shared" si="639"/>
        <v>0</v>
      </c>
      <c r="BB83" s="110">
        <f t="shared" si="639"/>
        <v>0</v>
      </c>
      <c r="BC83" s="110">
        <f t="shared" si="639"/>
        <v>0</v>
      </c>
      <c r="BD83" s="110">
        <f t="shared" si="639"/>
        <v>0</v>
      </c>
      <c r="BE83" s="110">
        <f t="shared" si="639"/>
        <v>0</v>
      </c>
      <c r="BF83" s="110">
        <f t="shared" si="639"/>
        <v>0</v>
      </c>
      <c r="BG83" s="110">
        <f t="shared" si="639"/>
        <v>0</v>
      </c>
      <c r="BH83" s="110">
        <f t="shared" si="639"/>
        <v>0</v>
      </c>
      <c r="BI83" s="110">
        <f t="shared" si="639"/>
        <v>0</v>
      </c>
      <c r="BJ83" s="110">
        <f t="shared" si="639"/>
        <v>0</v>
      </c>
      <c r="BK83" s="110">
        <f t="shared" si="639"/>
        <v>0</v>
      </c>
      <c r="BL83" s="110">
        <f t="shared" si="639"/>
        <v>0</v>
      </c>
      <c r="BM83" s="110">
        <f t="shared" si="639"/>
        <v>0</v>
      </c>
      <c r="BN83" s="110">
        <f t="shared" si="639"/>
        <v>0</v>
      </c>
      <c r="BO83" s="110">
        <f t="shared" si="639"/>
        <v>0</v>
      </c>
      <c r="BP83" s="110">
        <f t="shared" si="639"/>
        <v>0</v>
      </c>
      <c r="BQ83" s="110">
        <f t="shared" si="639"/>
        <v>0</v>
      </c>
      <c r="BR83" s="110">
        <f t="shared" si="639"/>
        <v>0</v>
      </c>
      <c r="BS83" s="110">
        <f t="shared" si="639"/>
        <v>0</v>
      </c>
      <c r="BT83" s="110">
        <f t="shared" si="639"/>
        <v>0</v>
      </c>
      <c r="BU83" s="110">
        <f t="shared" si="639"/>
        <v>0</v>
      </c>
      <c r="BV83" s="110">
        <f t="shared" si="639"/>
        <v>0</v>
      </c>
      <c r="BW83" s="110">
        <f aca="true" t="shared" si="640" ref="BW83:EH83">BW42-BW73</f>
        <v>0</v>
      </c>
      <c r="BX83" s="110">
        <f t="shared" si="640"/>
        <v>0</v>
      </c>
      <c r="BY83" s="110">
        <f t="shared" si="640"/>
        <v>0</v>
      </c>
      <c r="BZ83" s="110">
        <f t="shared" si="640"/>
        <v>0</v>
      </c>
      <c r="CA83" s="110">
        <f t="shared" si="640"/>
        <v>0</v>
      </c>
      <c r="CB83" s="110">
        <f t="shared" si="640"/>
        <v>0.3330000000000837</v>
      </c>
      <c r="CC83" s="110">
        <f t="shared" si="640"/>
        <v>0.33300000010058284</v>
      </c>
      <c r="CD83" s="110">
        <f t="shared" si="640"/>
        <v>30.333000000100583</v>
      </c>
      <c r="CE83" s="110">
        <f t="shared" si="640"/>
        <v>-30</v>
      </c>
      <c r="CF83" s="110">
        <f t="shared" si="640"/>
        <v>0</v>
      </c>
      <c r="CG83" s="110">
        <f t="shared" si="640"/>
        <v>0</v>
      </c>
      <c r="CH83" s="110">
        <f t="shared" si="640"/>
        <v>0</v>
      </c>
      <c r="CI83" s="110">
        <f t="shared" si="640"/>
        <v>0</v>
      </c>
      <c r="CJ83" s="110">
        <f t="shared" si="640"/>
        <v>0</v>
      </c>
      <c r="CK83" s="110">
        <f t="shared" si="640"/>
        <v>0</v>
      </c>
      <c r="CL83" s="110">
        <f t="shared" si="640"/>
        <v>0</v>
      </c>
      <c r="CM83" s="110">
        <f t="shared" si="640"/>
        <v>0</v>
      </c>
      <c r="CN83" s="110">
        <f t="shared" si="640"/>
        <v>0</v>
      </c>
      <c r="CO83" s="110">
        <f t="shared" si="640"/>
        <v>0</v>
      </c>
      <c r="CP83" s="110">
        <f t="shared" si="640"/>
        <v>0</v>
      </c>
      <c r="CQ83" s="110">
        <f t="shared" si="640"/>
        <v>0</v>
      </c>
      <c r="CR83" s="110">
        <f t="shared" si="640"/>
        <v>0</v>
      </c>
      <c r="CS83" s="110">
        <f t="shared" si="640"/>
        <v>0</v>
      </c>
      <c r="CT83" s="110">
        <f t="shared" si="640"/>
        <v>0</v>
      </c>
      <c r="CU83" s="110">
        <f t="shared" si="640"/>
        <v>0</v>
      </c>
      <c r="CV83" s="110">
        <f t="shared" si="640"/>
        <v>0</v>
      </c>
      <c r="CW83" s="110">
        <f t="shared" si="640"/>
        <v>0</v>
      </c>
      <c r="CX83" s="110">
        <f t="shared" si="640"/>
        <v>0</v>
      </c>
      <c r="CY83" s="110">
        <f t="shared" si="640"/>
        <v>0</v>
      </c>
      <c r="CZ83" s="110">
        <f t="shared" si="640"/>
        <v>0</v>
      </c>
      <c r="DA83" s="110">
        <f t="shared" si="640"/>
        <v>0</v>
      </c>
      <c r="DB83" s="110">
        <f t="shared" si="640"/>
        <v>0</v>
      </c>
      <c r="DC83" s="110">
        <f t="shared" si="640"/>
        <v>0</v>
      </c>
      <c r="DD83" s="110">
        <f t="shared" si="640"/>
        <v>0</v>
      </c>
      <c r="DE83" s="110">
        <f t="shared" si="640"/>
        <v>0</v>
      </c>
      <c r="DF83" s="110">
        <f t="shared" si="640"/>
        <v>0</v>
      </c>
      <c r="DG83" s="110">
        <f t="shared" si="640"/>
        <v>0</v>
      </c>
      <c r="DH83" s="110">
        <f t="shared" si="640"/>
        <v>0</v>
      </c>
      <c r="DI83" s="110">
        <f t="shared" si="640"/>
        <v>0</v>
      </c>
      <c r="DJ83" s="110">
        <f t="shared" si="640"/>
        <v>0</v>
      </c>
      <c r="DK83" s="110">
        <f t="shared" si="640"/>
        <v>0</v>
      </c>
      <c r="DL83" s="110">
        <f t="shared" si="640"/>
        <v>0</v>
      </c>
      <c r="DM83" s="110">
        <f t="shared" si="640"/>
        <v>0</v>
      </c>
      <c r="DN83" s="110">
        <f t="shared" si="640"/>
        <v>0</v>
      </c>
      <c r="DO83" s="110">
        <f t="shared" si="640"/>
        <v>0</v>
      </c>
      <c r="DP83" s="110">
        <f t="shared" si="640"/>
        <v>0</v>
      </c>
      <c r="DQ83" s="110">
        <f t="shared" si="640"/>
        <v>0</v>
      </c>
      <c r="DR83" s="110">
        <f t="shared" si="640"/>
        <v>0</v>
      </c>
      <c r="DS83" s="110">
        <f t="shared" si="640"/>
        <v>0</v>
      </c>
      <c r="DT83" s="110">
        <f t="shared" si="640"/>
        <v>0</v>
      </c>
      <c r="DU83" s="110">
        <f t="shared" si="640"/>
        <v>0</v>
      </c>
      <c r="DV83" s="110">
        <f t="shared" si="640"/>
        <v>0</v>
      </c>
      <c r="DW83" s="110">
        <f t="shared" si="640"/>
        <v>0</v>
      </c>
      <c r="DX83" s="110">
        <f t="shared" si="640"/>
        <v>0</v>
      </c>
      <c r="DY83" s="110">
        <f t="shared" si="640"/>
        <v>0</v>
      </c>
      <c r="DZ83" s="110">
        <f t="shared" si="640"/>
        <v>0</v>
      </c>
      <c r="EA83" s="110">
        <f t="shared" si="640"/>
        <v>0</v>
      </c>
      <c r="EB83" s="110">
        <f t="shared" si="640"/>
        <v>0</v>
      </c>
      <c r="EC83" s="110">
        <f t="shared" si="640"/>
        <v>0</v>
      </c>
      <c r="ED83" s="110">
        <f t="shared" si="640"/>
        <v>0</v>
      </c>
      <c r="EE83" s="110">
        <f t="shared" si="640"/>
        <v>0</v>
      </c>
      <c r="EF83" s="110">
        <f t="shared" si="640"/>
        <v>0</v>
      </c>
      <c r="EG83" s="110">
        <f t="shared" si="640"/>
        <v>0</v>
      </c>
      <c r="EH83" s="110">
        <f t="shared" si="640"/>
        <v>0</v>
      </c>
      <c r="EI83" s="110">
        <f aca="true" t="shared" si="641" ref="EI83:GT83">EI42-EI73</f>
        <v>0</v>
      </c>
      <c r="EJ83" s="110">
        <f t="shared" si="641"/>
        <v>0</v>
      </c>
      <c r="EK83" s="110">
        <f t="shared" si="641"/>
        <v>0</v>
      </c>
      <c r="EL83" s="110">
        <f t="shared" si="641"/>
        <v>0</v>
      </c>
      <c r="EM83" s="110">
        <f t="shared" si="641"/>
        <v>0</v>
      </c>
      <c r="EN83" s="110">
        <f t="shared" si="641"/>
        <v>0</v>
      </c>
      <c r="EO83" s="110">
        <f t="shared" si="641"/>
        <v>0</v>
      </c>
      <c r="EP83" s="110">
        <f t="shared" si="641"/>
        <v>0</v>
      </c>
      <c r="EQ83" s="110">
        <f t="shared" si="641"/>
        <v>0</v>
      </c>
      <c r="ER83" s="110">
        <f t="shared" si="641"/>
        <v>0</v>
      </c>
      <c r="ES83" s="110">
        <f t="shared" si="641"/>
        <v>0</v>
      </c>
      <c r="ET83" s="110">
        <f t="shared" si="641"/>
        <v>0</v>
      </c>
      <c r="EU83" s="110">
        <f t="shared" si="641"/>
        <v>0</v>
      </c>
      <c r="EV83" s="110">
        <f t="shared" si="641"/>
        <v>0</v>
      </c>
      <c r="EW83" s="110">
        <f t="shared" si="641"/>
        <v>0</v>
      </c>
      <c r="EX83" s="110">
        <f t="shared" si="641"/>
        <v>0</v>
      </c>
      <c r="EY83" s="110">
        <f t="shared" si="641"/>
        <v>0</v>
      </c>
      <c r="EZ83" s="110">
        <f t="shared" si="641"/>
        <v>0</v>
      </c>
      <c r="FA83" s="110">
        <f t="shared" si="641"/>
        <v>0</v>
      </c>
      <c r="FB83" s="110">
        <f t="shared" si="641"/>
        <v>0</v>
      </c>
      <c r="FC83" s="110">
        <f t="shared" si="641"/>
        <v>0</v>
      </c>
      <c r="FD83" s="110">
        <f t="shared" si="641"/>
        <v>0</v>
      </c>
      <c r="FE83" s="110">
        <f t="shared" si="641"/>
        <v>0</v>
      </c>
      <c r="FF83" s="110">
        <f t="shared" si="641"/>
        <v>0</v>
      </c>
      <c r="FG83" s="110">
        <f t="shared" si="641"/>
        <v>0</v>
      </c>
      <c r="FH83" s="110">
        <f t="shared" si="641"/>
        <v>0</v>
      </c>
      <c r="FI83" s="110">
        <f t="shared" si="641"/>
        <v>0</v>
      </c>
      <c r="FJ83" s="110">
        <f t="shared" si="641"/>
        <v>0</v>
      </c>
      <c r="FK83" s="110">
        <f t="shared" si="641"/>
        <v>0</v>
      </c>
      <c r="FL83" s="110">
        <f t="shared" si="641"/>
        <v>0</v>
      </c>
      <c r="FM83" s="110">
        <f t="shared" si="641"/>
        <v>0</v>
      </c>
      <c r="FN83" s="110">
        <f t="shared" si="641"/>
        <v>0</v>
      </c>
      <c r="FO83" s="110">
        <f t="shared" si="641"/>
        <v>0</v>
      </c>
      <c r="FP83" s="110">
        <f t="shared" si="641"/>
        <v>0</v>
      </c>
      <c r="FQ83" s="110">
        <f t="shared" si="641"/>
        <v>0</v>
      </c>
      <c r="FR83" s="110">
        <f t="shared" si="641"/>
        <v>0</v>
      </c>
      <c r="FS83" s="110">
        <f t="shared" si="641"/>
        <v>0</v>
      </c>
      <c r="FT83" s="110">
        <f t="shared" si="641"/>
        <v>0</v>
      </c>
      <c r="FU83" s="110">
        <f t="shared" si="641"/>
        <v>0</v>
      </c>
      <c r="FV83" s="110">
        <f t="shared" si="641"/>
        <v>0</v>
      </c>
      <c r="FW83" s="110">
        <f t="shared" si="641"/>
        <v>0</v>
      </c>
      <c r="FX83" s="110">
        <f t="shared" si="641"/>
        <v>0</v>
      </c>
      <c r="FY83" s="110">
        <f t="shared" si="641"/>
        <v>0</v>
      </c>
      <c r="FZ83" s="110">
        <f t="shared" si="641"/>
        <v>0</v>
      </c>
      <c r="GA83" s="110">
        <f t="shared" si="641"/>
        <v>0</v>
      </c>
      <c r="GB83" s="110">
        <f t="shared" si="641"/>
        <v>0</v>
      </c>
      <c r="GC83" s="110">
        <f t="shared" si="641"/>
        <v>0</v>
      </c>
      <c r="GD83" s="110">
        <f t="shared" si="641"/>
        <v>0</v>
      </c>
      <c r="GE83" s="110">
        <f t="shared" si="641"/>
        <v>30</v>
      </c>
      <c r="GF83" s="110">
        <f t="shared" si="641"/>
        <v>-30</v>
      </c>
      <c r="GG83" s="110">
        <f t="shared" si="641"/>
        <v>0</v>
      </c>
      <c r="GH83" s="110">
        <f t="shared" si="641"/>
        <v>0</v>
      </c>
      <c r="GI83" s="110">
        <f t="shared" si="641"/>
        <v>0</v>
      </c>
      <c r="GJ83" s="110">
        <f t="shared" si="641"/>
        <v>0</v>
      </c>
      <c r="GK83" s="110">
        <f t="shared" si="641"/>
        <v>0</v>
      </c>
      <c r="GL83" s="110">
        <f t="shared" si="641"/>
        <v>0</v>
      </c>
      <c r="GM83" s="110">
        <f t="shared" si="641"/>
        <v>0</v>
      </c>
      <c r="GN83" s="110">
        <f t="shared" si="641"/>
        <v>0</v>
      </c>
      <c r="GO83" s="110">
        <f t="shared" si="641"/>
        <v>0</v>
      </c>
      <c r="GP83" s="110">
        <f t="shared" si="641"/>
        <v>0</v>
      </c>
      <c r="GQ83" s="110">
        <f t="shared" si="641"/>
        <v>0</v>
      </c>
      <c r="GR83" s="110">
        <f t="shared" si="641"/>
        <v>0</v>
      </c>
      <c r="GS83" s="110">
        <f t="shared" si="641"/>
        <v>0</v>
      </c>
      <c r="GT83" s="110">
        <f t="shared" si="641"/>
        <v>0</v>
      </c>
      <c r="GU83" s="110">
        <f aca="true" t="shared" si="642" ref="GU83:IR83">GU42-GU73</f>
        <v>0</v>
      </c>
      <c r="GV83" s="110">
        <f t="shared" si="642"/>
        <v>0</v>
      </c>
      <c r="GW83" s="110">
        <f t="shared" si="642"/>
        <v>0</v>
      </c>
      <c r="GX83" s="110">
        <f t="shared" si="642"/>
        <v>0.3329999999999984</v>
      </c>
      <c r="GY83" s="110">
        <f t="shared" si="642"/>
        <v>0.33299999999871943</v>
      </c>
      <c r="GZ83" s="110">
        <f t="shared" si="642"/>
        <v>0.33299999999871943</v>
      </c>
      <c r="HA83" s="110">
        <f t="shared" si="642"/>
        <v>0</v>
      </c>
      <c r="HB83" s="110">
        <f t="shared" si="642"/>
        <v>0</v>
      </c>
      <c r="HC83" s="110">
        <f t="shared" si="642"/>
        <v>0</v>
      </c>
      <c r="HD83" s="110">
        <f t="shared" si="642"/>
        <v>0</v>
      </c>
      <c r="HE83" s="110">
        <f t="shared" si="642"/>
        <v>0</v>
      </c>
      <c r="HF83" s="110">
        <f t="shared" si="642"/>
        <v>0</v>
      </c>
      <c r="HG83" s="110">
        <f t="shared" si="642"/>
        <v>0</v>
      </c>
      <c r="HH83" s="110">
        <f t="shared" si="642"/>
        <v>0</v>
      </c>
      <c r="HI83" s="110">
        <f t="shared" si="642"/>
        <v>0</v>
      </c>
      <c r="HJ83" s="110">
        <f t="shared" si="642"/>
        <v>0</v>
      </c>
      <c r="HK83" s="110">
        <f t="shared" si="642"/>
        <v>0</v>
      </c>
      <c r="HL83" s="110">
        <f t="shared" si="642"/>
        <v>0</v>
      </c>
      <c r="HM83" s="110">
        <f t="shared" si="642"/>
        <v>0</v>
      </c>
      <c r="HN83" s="110">
        <f t="shared" si="642"/>
        <v>0</v>
      </c>
      <c r="HO83" s="110">
        <f t="shared" si="642"/>
        <v>0</v>
      </c>
      <c r="HP83" s="110">
        <f t="shared" si="642"/>
        <v>0</v>
      </c>
      <c r="HQ83" s="110">
        <f t="shared" si="642"/>
        <v>0</v>
      </c>
      <c r="HR83" s="110">
        <f t="shared" si="642"/>
        <v>0</v>
      </c>
      <c r="HS83" s="110">
        <f t="shared" si="642"/>
        <v>0</v>
      </c>
      <c r="HT83" s="110">
        <f t="shared" si="642"/>
        <v>0</v>
      </c>
      <c r="HU83" s="110">
        <f t="shared" si="642"/>
        <v>0</v>
      </c>
      <c r="HV83" s="110">
        <f t="shared" si="642"/>
        <v>0</v>
      </c>
      <c r="HW83" s="110">
        <f t="shared" si="642"/>
        <v>0</v>
      </c>
      <c r="HX83" s="110">
        <f t="shared" si="642"/>
        <v>0</v>
      </c>
      <c r="HY83" s="110">
        <f t="shared" si="642"/>
        <v>0</v>
      </c>
      <c r="HZ83" s="110">
        <f t="shared" si="642"/>
        <v>0</v>
      </c>
      <c r="IA83" s="110">
        <f t="shared" si="642"/>
        <v>0</v>
      </c>
      <c r="IB83" s="110">
        <f t="shared" si="642"/>
        <v>0</v>
      </c>
      <c r="IC83" s="110">
        <f t="shared" si="642"/>
        <v>0</v>
      </c>
      <c r="ID83" s="110">
        <f t="shared" si="642"/>
        <v>0</v>
      </c>
      <c r="IE83" s="110">
        <f t="shared" si="642"/>
        <v>0</v>
      </c>
      <c r="IF83" s="110">
        <f t="shared" si="642"/>
        <v>0</v>
      </c>
      <c r="IG83" s="110">
        <f t="shared" si="642"/>
        <v>0</v>
      </c>
      <c r="IH83" s="110">
        <f t="shared" si="642"/>
        <v>0</v>
      </c>
      <c r="II83" s="110">
        <f t="shared" si="642"/>
        <v>0</v>
      </c>
      <c r="IJ83" s="110">
        <f t="shared" si="642"/>
        <v>0</v>
      </c>
      <c r="IK83" s="110">
        <f t="shared" si="642"/>
        <v>0</v>
      </c>
      <c r="IL83" s="110">
        <f t="shared" si="642"/>
        <v>0</v>
      </c>
      <c r="IM83" s="110">
        <f t="shared" si="642"/>
        <v>0</v>
      </c>
      <c r="IN83" s="110">
        <f t="shared" si="642"/>
        <v>0</v>
      </c>
      <c r="IO83" s="110">
        <f t="shared" si="642"/>
        <v>0</v>
      </c>
      <c r="IP83" s="110">
        <f t="shared" si="642"/>
        <v>0</v>
      </c>
      <c r="IQ83" s="110">
        <f t="shared" si="642"/>
        <v>0</v>
      </c>
      <c r="IR83" s="110">
        <f t="shared" si="642"/>
        <v>0</v>
      </c>
      <c r="IS83" s="110"/>
    </row>
    <row r="85" spans="8:20" ht="11.25">
      <c r="H85" s="111" t="s">
        <v>79</v>
      </c>
      <c r="I85" s="110">
        <f>I42-I56-221926</f>
        <v>6392395.533</v>
      </c>
      <c r="J85" s="110"/>
      <c r="K85" s="110"/>
      <c r="L85" s="110"/>
      <c r="M85" s="110"/>
      <c r="N85" s="110"/>
      <c r="R85" s="110"/>
      <c r="S85" s="110"/>
      <c r="T85" s="110"/>
    </row>
    <row r="86" ht="5.25" customHeight="1"/>
    <row r="87" ht="11.25" hidden="1"/>
    <row r="88" ht="11.25" hidden="1"/>
    <row r="89" ht="11.25" hidden="1"/>
    <row r="90" ht="11.25" hidden="1"/>
    <row r="91" spans="18:20" ht="11.25" hidden="1">
      <c r="R91" s="110"/>
      <c r="S91" s="110"/>
      <c r="T91" s="110"/>
    </row>
    <row r="92" ht="11.25" hidden="1"/>
    <row r="93" ht="11.25" hidden="1"/>
    <row r="94" ht="11.25" hidden="1"/>
    <row r="95" ht="11.25" hidden="1"/>
    <row r="96" ht="12" thickBot="1"/>
    <row r="97" spans="9:251" ht="11.25">
      <c r="I97" s="112"/>
      <c r="J97" s="113"/>
      <c r="K97" s="114"/>
      <c r="R97" s="112"/>
      <c r="S97" s="113"/>
      <c r="T97" s="114"/>
      <c r="Y97" s="112"/>
      <c r="Z97" s="113"/>
      <c r="AA97" s="114"/>
      <c r="AF97" s="112"/>
      <c r="AG97" s="113"/>
      <c r="AH97" s="114"/>
      <c r="AM97" s="112"/>
      <c r="AN97" s="113"/>
      <c r="AO97" s="114"/>
      <c r="AT97" s="112"/>
      <c r="AU97" s="113"/>
      <c r="AV97" s="114"/>
      <c r="BA97" s="112"/>
      <c r="BB97" s="113"/>
      <c r="BC97" s="114"/>
      <c r="BH97" s="112"/>
      <c r="BI97" s="113"/>
      <c r="BJ97" s="114"/>
      <c r="BO97" s="112"/>
      <c r="BP97" s="113"/>
      <c r="BQ97" s="114"/>
      <c r="BV97" s="112"/>
      <c r="BW97" s="113"/>
      <c r="BX97" s="114"/>
      <c r="CC97" s="112"/>
      <c r="CD97" s="113"/>
      <c r="CE97" s="114"/>
      <c r="CJ97" s="112"/>
      <c r="CK97" s="113"/>
      <c r="CL97" s="114"/>
      <c r="CQ97" s="112"/>
      <c r="CR97" s="113"/>
      <c r="CS97" s="114"/>
      <c r="CX97" s="112"/>
      <c r="CY97" s="113"/>
      <c r="CZ97" s="114"/>
      <c r="DE97" s="112"/>
      <c r="DF97" s="113"/>
      <c r="DG97" s="114"/>
      <c r="DL97" s="112"/>
      <c r="DM97" s="113"/>
      <c r="DN97" s="114"/>
      <c r="DS97" s="112"/>
      <c r="DT97" s="113"/>
      <c r="DU97" s="114"/>
      <c r="DZ97" s="112"/>
      <c r="EA97" s="113"/>
      <c r="EB97" s="114"/>
      <c r="EG97" s="112"/>
      <c r="EH97" s="113"/>
      <c r="EI97" s="114"/>
      <c r="EN97" s="112"/>
      <c r="EO97" s="113"/>
      <c r="EP97" s="114"/>
      <c r="EU97" s="112"/>
      <c r="EV97" s="113"/>
      <c r="EW97" s="114"/>
      <c r="FB97" s="112"/>
      <c r="FC97" s="113"/>
      <c r="FD97" s="114"/>
      <c r="FI97" s="112"/>
      <c r="FJ97" s="113"/>
      <c r="FK97" s="114"/>
      <c r="FP97" s="112"/>
      <c r="FQ97" s="113"/>
      <c r="FR97" s="114"/>
      <c r="FW97" s="112"/>
      <c r="FX97" s="113"/>
      <c r="FY97" s="114"/>
      <c r="GD97" s="112"/>
      <c r="GE97" s="113"/>
      <c r="GF97" s="114"/>
      <c r="GK97" s="112"/>
      <c r="GL97" s="113"/>
      <c r="GM97" s="114"/>
      <c r="GR97" s="112"/>
      <c r="GS97" s="113"/>
      <c r="GT97" s="114"/>
      <c r="GY97" s="112"/>
      <c r="GZ97" s="113"/>
      <c r="HA97" s="114"/>
      <c r="HF97" s="112"/>
      <c r="HG97" s="113"/>
      <c r="HH97" s="114"/>
      <c r="HM97" s="112"/>
      <c r="HN97" s="113"/>
      <c r="HO97" s="114"/>
      <c r="HT97" s="112"/>
      <c r="HU97" s="113"/>
      <c r="HV97" s="114"/>
      <c r="IA97" s="112"/>
      <c r="IB97" s="113"/>
      <c r="IC97" s="114"/>
      <c r="IH97" s="112"/>
      <c r="II97" s="113"/>
      <c r="IJ97" s="114"/>
      <c r="IO97" s="112"/>
      <c r="IP97" s="113"/>
      <c r="IQ97" s="114"/>
    </row>
    <row r="98" spans="9:251" ht="11.25">
      <c r="I98" s="131">
        <f>I11</f>
        <v>7661451</v>
      </c>
      <c r="J98" s="115">
        <f>SUM(J11:L11)</f>
        <v>7661451</v>
      </c>
      <c r="K98" s="116">
        <f>I98-J98</f>
        <v>0</v>
      </c>
      <c r="R98" s="131">
        <f>R11</f>
        <v>5925932.4</v>
      </c>
      <c r="S98" s="115">
        <f>SUM(S11:U11)</f>
        <v>5925932</v>
      </c>
      <c r="T98" s="116">
        <f>R98-S98</f>
        <v>0.40000000037252903</v>
      </c>
      <c r="Y98" s="131">
        <f aca="true" t="shared" si="643" ref="Y98:Y129">Y11</f>
        <v>4250</v>
      </c>
      <c r="Z98" s="115">
        <f aca="true" t="shared" si="644" ref="Z98:Z160">SUM(Z11:AB11)</f>
        <v>4250</v>
      </c>
      <c r="AA98" s="116">
        <f aca="true" t="shared" si="645" ref="AA98:AA160">Y98-Z98</f>
        <v>0</v>
      </c>
      <c r="AF98" s="131">
        <f aca="true" t="shared" si="646" ref="AF98:AF129">AF11</f>
        <v>1731269</v>
      </c>
      <c r="AG98" s="115">
        <f aca="true" t="shared" si="647" ref="AG98:AG160">SUM(AG11:AI11)</f>
        <v>1731269</v>
      </c>
      <c r="AH98" s="116">
        <f aca="true" t="shared" si="648" ref="AH98:AH160">AF98-AG98</f>
        <v>0</v>
      </c>
      <c r="AM98" s="131">
        <f aca="true" t="shared" si="649" ref="AM98:AM129">AM11</f>
        <v>0</v>
      </c>
      <c r="AN98" s="115">
        <f aca="true" t="shared" si="650" ref="AN98:AN160">SUM(AN11:AP11)</f>
        <v>0</v>
      </c>
      <c r="AO98" s="116">
        <f aca="true" t="shared" si="651" ref="AO98:AO160">AM98-AN98</f>
        <v>0</v>
      </c>
      <c r="AT98" s="131">
        <f aca="true" t="shared" si="652" ref="AT98:AT129">AT11</f>
        <v>0</v>
      </c>
      <c r="AU98" s="115">
        <f aca="true" t="shared" si="653" ref="AU98:AU160">SUM(AU11:AW11)</f>
        <v>0</v>
      </c>
      <c r="AV98" s="116">
        <f aca="true" t="shared" si="654" ref="AV98:AV160">AT98-AU98</f>
        <v>0</v>
      </c>
      <c r="BA98" s="131">
        <f aca="true" t="shared" si="655" ref="BA98:BA129">BA11</f>
        <v>0</v>
      </c>
      <c r="BB98" s="115">
        <f aca="true" t="shared" si="656" ref="BB98:BB160">SUM(BB11:BD11)</f>
        <v>0</v>
      </c>
      <c r="BC98" s="116">
        <f aca="true" t="shared" si="657" ref="BC98:BC160">BA98-BB98</f>
        <v>0</v>
      </c>
      <c r="BH98" s="131">
        <f aca="true" t="shared" si="658" ref="BH98:BH129">BH11</f>
        <v>0</v>
      </c>
      <c r="BI98" s="115">
        <f aca="true" t="shared" si="659" ref="BI98:BI160">SUM(BI11:BK11)</f>
        <v>0</v>
      </c>
      <c r="BJ98" s="116">
        <f aca="true" t="shared" si="660" ref="BJ98:BJ160">BH98-BI98</f>
        <v>0</v>
      </c>
      <c r="BO98" s="131">
        <f aca="true" t="shared" si="661" ref="BO98:BO129">BO11</f>
        <v>0</v>
      </c>
      <c r="BP98" s="115">
        <f aca="true" t="shared" si="662" ref="BP98:BP160">SUM(BP11:BR11)</f>
        <v>0</v>
      </c>
      <c r="BQ98" s="116">
        <f aca="true" t="shared" si="663" ref="BQ98:BQ160">BO98-BP98</f>
        <v>0</v>
      </c>
      <c r="BV98" s="131">
        <f aca="true" t="shared" si="664" ref="BV98:BV129">BV11</f>
        <v>0</v>
      </c>
      <c r="BW98" s="115">
        <f aca="true" t="shared" si="665" ref="BW98:BW160">SUM(BW11:BY11)</f>
        <v>0</v>
      </c>
      <c r="BX98" s="116">
        <f aca="true" t="shared" si="666" ref="BX98:BX160">BV98-BW98</f>
        <v>0</v>
      </c>
      <c r="CC98" s="131">
        <f aca="true" t="shared" si="667" ref="CC98:CC129">CC11</f>
        <v>0</v>
      </c>
      <c r="CD98" s="115">
        <f aca="true" t="shared" si="668" ref="CD98:CD160">SUM(CD11:CF11)</f>
        <v>0</v>
      </c>
      <c r="CE98" s="116">
        <f aca="true" t="shared" si="669" ref="CE98:CE160">CC98-CD98</f>
        <v>0</v>
      </c>
      <c r="CJ98" s="131">
        <f aca="true" t="shared" si="670" ref="CJ98:CJ129">CJ11</f>
        <v>0</v>
      </c>
      <c r="CK98" s="115">
        <f aca="true" t="shared" si="671" ref="CK98:CK160">SUM(CK11:CM11)</f>
        <v>0</v>
      </c>
      <c r="CL98" s="116">
        <f aca="true" t="shared" si="672" ref="CL98:CL160">CJ98-CK98</f>
        <v>0</v>
      </c>
      <c r="CQ98" s="131">
        <f aca="true" t="shared" si="673" ref="CQ98:CQ129">CQ11</f>
        <v>0</v>
      </c>
      <c r="CR98" s="115">
        <f aca="true" t="shared" si="674" ref="CR98:CR160">SUM(CR11:CT11)</f>
        <v>0</v>
      </c>
      <c r="CS98" s="116">
        <f aca="true" t="shared" si="675" ref="CS98:CS160">CQ98-CR98</f>
        <v>0</v>
      </c>
      <c r="CX98" s="131">
        <f aca="true" t="shared" si="676" ref="CX98:CX129">CX11</f>
        <v>0</v>
      </c>
      <c r="CY98" s="115">
        <f aca="true" t="shared" si="677" ref="CY98:CY160">SUM(CY11:DA11)</f>
        <v>0</v>
      </c>
      <c r="CZ98" s="116">
        <f aca="true" t="shared" si="678" ref="CZ98:CZ160">CX98-CY98</f>
        <v>0</v>
      </c>
      <c r="DE98" s="131">
        <f aca="true" t="shared" si="679" ref="DE98:DE129">DE11</f>
        <v>0</v>
      </c>
      <c r="DF98" s="115">
        <f aca="true" t="shared" si="680" ref="DF98:DF160">SUM(DF11:DH11)</f>
        <v>0</v>
      </c>
      <c r="DG98" s="116">
        <f aca="true" t="shared" si="681" ref="DG98:DG160">DE98-DF98</f>
        <v>0</v>
      </c>
      <c r="DL98" s="131">
        <f aca="true" t="shared" si="682" ref="DL98:DL129">DL11</f>
        <v>0</v>
      </c>
      <c r="DM98" s="115">
        <f aca="true" t="shared" si="683" ref="DM98:DM160">SUM(DM11:DO11)</f>
        <v>0</v>
      </c>
      <c r="DN98" s="116">
        <f aca="true" t="shared" si="684" ref="DN98:DN160">DL98-DM98</f>
        <v>0</v>
      </c>
      <c r="DS98" s="131">
        <f aca="true" t="shared" si="685" ref="DS98:DS129">DS11</f>
        <v>0</v>
      </c>
      <c r="DT98" s="115">
        <f aca="true" t="shared" si="686" ref="DT98:DT160">SUM(DT11:DV11)</f>
        <v>0</v>
      </c>
      <c r="DU98" s="116">
        <f aca="true" t="shared" si="687" ref="DU98:DU160">DS98-DT98</f>
        <v>0</v>
      </c>
      <c r="DZ98" s="131">
        <f aca="true" t="shared" si="688" ref="DZ98:DZ129">DZ11</f>
        <v>0</v>
      </c>
      <c r="EA98" s="115">
        <f aca="true" t="shared" si="689" ref="EA98:EA160">SUM(EA11:EC11)</f>
        <v>0</v>
      </c>
      <c r="EB98" s="116">
        <f aca="true" t="shared" si="690" ref="EB98:EB160">DZ98-EA98</f>
        <v>0</v>
      </c>
      <c r="EG98" s="131">
        <f aca="true" t="shared" si="691" ref="EG98:EG129">EG11</f>
        <v>0</v>
      </c>
      <c r="EH98" s="115">
        <f aca="true" t="shared" si="692" ref="EH98:EH160">SUM(EH11:EJ11)</f>
        <v>0</v>
      </c>
      <c r="EI98" s="116">
        <f aca="true" t="shared" si="693" ref="EI98:EI160">EG98-EH98</f>
        <v>0</v>
      </c>
      <c r="EN98" s="131">
        <f aca="true" t="shared" si="694" ref="EN98:EN129">EN11</f>
        <v>0</v>
      </c>
      <c r="EO98" s="115">
        <f aca="true" t="shared" si="695" ref="EO98:EO160">SUM(EO11:EQ11)</f>
        <v>0</v>
      </c>
      <c r="EP98" s="116">
        <f aca="true" t="shared" si="696" ref="EP98:EP160">EN98-EO98</f>
        <v>0</v>
      </c>
      <c r="EU98" s="131">
        <f aca="true" t="shared" si="697" ref="EU98:EU129">EU11</f>
        <v>0</v>
      </c>
      <c r="EV98" s="115">
        <f aca="true" t="shared" si="698" ref="EV98:EV160">SUM(EV11:EX11)</f>
        <v>0</v>
      </c>
      <c r="EW98" s="116">
        <f aca="true" t="shared" si="699" ref="EW98:EW160">EU98-EV98</f>
        <v>0</v>
      </c>
      <c r="FB98" s="131">
        <f aca="true" t="shared" si="700" ref="FB98:FB129">FB11</f>
        <v>0</v>
      </c>
      <c r="FC98" s="115">
        <f aca="true" t="shared" si="701" ref="FC98:FC160">SUM(FC11:FE11)</f>
        <v>0</v>
      </c>
      <c r="FD98" s="116">
        <f aca="true" t="shared" si="702" ref="FD98:FD160">FB98-FC98</f>
        <v>0</v>
      </c>
      <c r="FI98" s="131">
        <f aca="true" t="shared" si="703" ref="FI98:FI129">FI11</f>
        <v>0</v>
      </c>
      <c r="FJ98" s="115">
        <f aca="true" t="shared" si="704" ref="FJ98:FJ160">SUM(FJ11:FL11)</f>
        <v>0</v>
      </c>
      <c r="FK98" s="116">
        <f aca="true" t="shared" si="705" ref="FK98:FK160">FI98-FJ98</f>
        <v>0</v>
      </c>
      <c r="FP98" s="131">
        <f aca="true" t="shared" si="706" ref="FP98:FP129">FP11</f>
        <v>0</v>
      </c>
      <c r="FQ98" s="115">
        <f aca="true" t="shared" si="707" ref="FQ98:FQ160">SUM(FQ11:FS11)</f>
        <v>0</v>
      </c>
      <c r="FR98" s="116">
        <f aca="true" t="shared" si="708" ref="FR98:FR160">FP98-FQ98</f>
        <v>0</v>
      </c>
      <c r="FW98" s="131">
        <f aca="true" t="shared" si="709" ref="FW98:FW129">FW11</f>
        <v>0</v>
      </c>
      <c r="FX98" s="115">
        <f aca="true" t="shared" si="710" ref="FX98:FX160">SUM(FX11:FZ11)</f>
        <v>0</v>
      </c>
      <c r="FY98" s="116">
        <f aca="true" t="shared" si="711" ref="FY98:FY160">FW98-FX98</f>
        <v>0</v>
      </c>
      <c r="GD98" s="131">
        <f aca="true" t="shared" si="712" ref="GD98:GD129">GD11</f>
        <v>0</v>
      </c>
      <c r="GE98" s="115">
        <f aca="true" t="shared" si="713" ref="GE98:GE160">SUM(GE11:GG11)</f>
        <v>0</v>
      </c>
      <c r="GF98" s="116">
        <f aca="true" t="shared" si="714" ref="GF98:GF160">GD98-GE98</f>
        <v>0</v>
      </c>
      <c r="GK98" s="131">
        <f aca="true" t="shared" si="715" ref="GK98:GK129">GK11</f>
        <v>0</v>
      </c>
      <c r="GL98" s="115">
        <f aca="true" t="shared" si="716" ref="GL98:GL160">SUM(GL11:GN11)</f>
        <v>0</v>
      </c>
      <c r="GM98" s="116">
        <f aca="true" t="shared" si="717" ref="GM98:GM160">GK98-GL98</f>
        <v>0</v>
      </c>
      <c r="GR98" s="131">
        <f aca="true" t="shared" si="718" ref="GR98:GR129">GR11</f>
        <v>0</v>
      </c>
      <c r="GS98" s="115">
        <f aca="true" t="shared" si="719" ref="GS98:GS160">SUM(GS11:GU11)</f>
        <v>0</v>
      </c>
      <c r="GT98" s="116">
        <f aca="true" t="shared" si="720" ref="GT98:GT160">GR98-GS98</f>
        <v>0</v>
      </c>
      <c r="GY98" s="131">
        <f aca="true" t="shared" si="721" ref="GY98:GY129">GY11</f>
        <v>0</v>
      </c>
      <c r="GZ98" s="115">
        <f aca="true" t="shared" si="722" ref="GZ98:GZ160">SUM(GZ11:HB11)</f>
        <v>0</v>
      </c>
      <c r="HA98" s="116">
        <f aca="true" t="shared" si="723" ref="HA98:HA160">GY98-GZ98</f>
        <v>0</v>
      </c>
      <c r="HF98" s="131">
        <f aca="true" t="shared" si="724" ref="HF98:HF129">HF11</f>
        <v>0</v>
      </c>
      <c r="HG98" s="115">
        <f aca="true" t="shared" si="725" ref="HG98:HG160">SUM(HG11:HI11)</f>
        <v>0</v>
      </c>
      <c r="HH98" s="116">
        <f aca="true" t="shared" si="726" ref="HH98:HH160">HF98-HG98</f>
        <v>0</v>
      </c>
      <c r="HM98" s="131">
        <f aca="true" t="shared" si="727" ref="HM98:HM129">HM11</f>
        <v>0</v>
      </c>
      <c r="HN98" s="115">
        <f aca="true" t="shared" si="728" ref="HN98:HN160">SUM(HN11:HP11)</f>
        <v>0</v>
      </c>
      <c r="HO98" s="116">
        <f aca="true" t="shared" si="729" ref="HO98:HO160">HM98-HN98</f>
        <v>0</v>
      </c>
      <c r="HT98" s="131">
        <f aca="true" t="shared" si="730" ref="HT98:HT129">HT11</f>
        <v>0</v>
      </c>
      <c r="HU98" s="115">
        <f aca="true" t="shared" si="731" ref="HU98:HU160">SUM(HU11:HW11)</f>
        <v>0</v>
      </c>
      <c r="HV98" s="116">
        <f aca="true" t="shared" si="732" ref="HV98:HV160">HT98-HU98</f>
        <v>0</v>
      </c>
      <c r="IA98" s="131">
        <f aca="true" t="shared" si="733" ref="IA98:IA129">IA11</f>
        <v>0</v>
      </c>
      <c r="IB98" s="115">
        <f aca="true" t="shared" si="734" ref="IB98:IB160">SUM(IB11:ID11)</f>
        <v>0</v>
      </c>
      <c r="IC98" s="116">
        <f aca="true" t="shared" si="735" ref="IC98:IC160">IA98-IB98</f>
        <v>0</v>
      </c>
      <c r="IH98" s="131">
        <f aca="true" t="shared" si="736" ref="IH98:IH129">IH11</f>
        <v>0</v>
      </c>
      <c r="II98" s="115">
        <f aca="true" t="shared" si="737" ref="II98:II160">SUM(II11:IK11)</f>
        <v>0</v>
      </c>
      <c r="IJ98" s="116">
        <f aca="true" t="shared" si="738" ref="IJ98:IJ160">IH98-II98</f>
        <v>0</v>
      </c>
      <c r="IO98" s="131">
        <f aca="true" t="shared" si="739" ref="IO98:IO129">IO11</f>
        <v>0</v>
      </c>
      <c r="IP98" s="115">
        <f aca="true" t="shared" si="740" ref="IP98:IP160">SUM(IP11:IR11)</f>
        <v>0</v>
      </c>
      <c r="IQ98" s="116">
        <f aca="true" t="shared" si="741" ref="IQ98:IQ160">IO98-IP98</f>
        <v>0</v>
      </c>
    </row>
    <row r="99" spans="9:251" ht="11.25">
      <c r="I99" s="131">
        <f aca="true" t="shared" si="742" ref="I99:I160">I12</f>
        <v>3956140</v>
      </c>
      <c r="J99" s="115">
        <f aca="true" t="shared" si="743" ref="J99:J160">SUM(J12:L12)</f>
        <v>3956140</v>
      </c>
      <c r="K99" s="116">
        <f aca="true" t="shared" si="744" ref="K99:K160">I99-J99</f>
        <v>0</v>
      </c>
      <c r="R99" s="131">
        <f aca="true" t="shared" si="745" ref="R99:R160">R12</f>
        <v>3956140</v>
      </c>
      <c r="S99" s="115">
        <f aca="true" t="shared" si="746" ref="S99:S160">SUM(S12:U12)</f>
        <v>3956140</v>
      </c>
      <c r="T99" s="116">
        <f aca="true" t="shared" si="747" ref="T99:T160">R99-S99</f>
        <v>0</v>
      </c>
      <c r="Y99" s="131">
        <f t="shared" si="643"/>
        <v>0</v>
      </c>
      <c r="Z99" s="115">
        <f t="shared" si="644"/>
        <v>0</v>
      </c>
      <c r="AA99" s="116">
        <f t="shared" si="645"/>
        <v>0</v>
      </c>
      <c r="AF99" s="131">
        <f t="shared" si="646"/>
        <v>0</v>
      </c>
      <c r="AG99" s="115">
        <f t="shared" si="647"/>
        <v>0</v>
      </c>
      <c r="AH99" s="116">
        <f t="shared" si="648"/>
        <v>0</v>
      </c>
      <c r="AM99" s="131">
        <f t="shared" si="649"/>
        <v>0</v>
      </c>
      <c r="AN99" s="115">
        <f t="shared" si="650"/>
        <v>0</v>
      </c>
      <c r="AO99" s="116">
        <f t="shared" si="651"/>
        <v>0</v>
      </c>
      <c r="AT99" s="131">
        <f t="shared" si="652"/>
        <v>0</v>
      </c>
      <c r="AU99" s="115">
        <f t="shared" si="653"/>
        <v>0</v>
      </c>
      <c r="AV99" s="116">
        <f t="shared" si="654"/>
        <v>0</v>
      </c>
      <c r="BA99" s="131">
        <f t="shared" si="655"/>
        <v>0</v>
      </c>
      <c r="BB99" s="115">
        <f t="shared" si="656"/>
        <v>0</v>
      </c>
      <c r="BC99" s="116">
        <f t="shared" si="657"/>
        <v>0</v>
      </c>
      <c r="BH99" s="131">
        <f t="shared" si="658"/>
        <v>0</v>
      </c>
      <c r="BI99" s="115">
        <f t="shared" si="659"/>
        <v>0</v>
      </c>
      <c r="BJ99" s="116">
        <f t="shared" si="660"/>
        <v>0</v>
      </c>
      <c r="BO99" s="131">
        <f t="shared" si="661"/>
        <v>0</v>
      </c>
      <c r="BP99" s="115">
        <f t="shared" si="662"/>
        <v>0</v>
      </c>
      <c r="BQ99" s="116">
        <f t="shared" si="663"/>
        <v>0</v>
      </c>
      <c r="BV99" s="131">
        <f t="shared" si="664"/>
        <v>0</v>
      </c>
      <c r="BW99" s="115">
        <f t="shared" si="665"/>
        <v>0</v>
      </c>
      <c r="BX99" s="116">
        <f t="shared" si="666"/>
        <v>0</v>
      </c>
      <c r="CC99" s="131">
        <f t="shared" si="667"/>
        <v>0</v>
      </c>
      <c r="CD99" s="115">
        <f t="shared" si="668"/>
        <v>0</v>
      </c>
      <c r="CE99" s="116">
        <f t="shared" si="669"/>
        <v>0</v>
      </c>
      <c r="CJ99" s="131">
        <f t="shared" si="670"/>
        <v>0</v>
      </c>
      <c r="CK99" s="115">
        <f t="shared" si="671"/>
        <v>0</v>
      </c>
      <c r="CL99" s="116">
        <f t="shared" si="672"/>
        <v>0</v>
      </c>
      <c r="CQ99" s="131">
        <f t="shared" si="673"/>
        <v>0</v>
      </c>
      <c r="CR99" s="115">
        <f t="shared" si="674"/>
        <v>0</v>
      </c>
      <c r="CS99" s="116">
        <f t="shared" si="675"/>
        <v>0</v>
      </c>
      <c r="CX99" s="131">
        <f t="shared" si="676"/>
        <v>0</v>
      </c>
      <c r="CY99" s="115">
        <f t="shared" si="677"/>
        <v>0</v>
      </c>
      <c r="CZ99" s="116">
        <f t="shared" si="678"/>
        <v>0</v>
      </c>
      <c r="DE99" s="131">
        <f t="shared" si="679"/>
        <v>0</v>
      </c>
      <c r="DF99" s="115">
        <f t="shared" si="680"/>
        <v>0</v>
      </c>
      <c r="DG99" s="116">
        <f t="shared" si="681"/>
        <v>0</v>
      </c>
      <c r="DL99" s="131">
        <f t="shared" si="682"/>
        <v>0</v>
      </c>
      <c r="DM99" s="115">
        <f t="shared" si="683"/>
        <v>0</v>
      </c>
      <c r="DN99" s="116">
        <f t="shared" si="684"/>
        <v>0</v>
      </c>
      <c r="DS99" s="131">
        <f t="shared" si="685"/>
        <v>0</v>
      </c>
      <c r="DT99" s="115">
        <f t="shared" si="686"/>
        <v>0</v>
      </c>
      <c r="DU99" s="116">
        <f t="shared" si="687"/>
        <v>0</v>
      </c>
      <c r="DZ99" s="131">
        <f t="shared" si="688"/>
        <v>0</v>
      </c>
      <c r="EA99" s="115">
        <f t="shared" si="689"/>
        <v>0</v>
      </c>
      <c r="EB99" s="116">
        <f t="shared" si="690"/>
        <v>0</v>
      </c>
      <c r="EG99" s="131">
        <f t="shared" si="691"/>
        <v>0</v>
      </c>
      <c r="EH99" s="115">
        <f t="shared" si="692"/>
        <v>0</v>
      </c>
      <c r="EI99" s="116">
        <f t="shared" si="693"/>
        <v>0</v>
      </c>
      <c r="EN99" s="131">
        <f t="shared" si="694"/>
        <v>0</v>
      </c>
      <c r="EO99" s="115">
        <f t="shared" si="695"/>
        <v>0</v>
      </c>
      <c r="EP99" s="116">
        <f t="shared" si="696"/>
        <v>0</v>
      </c>
      <c r="EU99" s="131">
        <f t="shared" si="697"/>
        <v>0</v>
      </c>
      <c r="EV99" s="115">
        <f t="shared" si="698"/>
        <v>0</v>
      </c>
      <c r="EW99" s="116">
        <f t="shared" si="699"/>
        <v>0</v>
      </c>
      <c r="FB99" s="131">
        <f t="shared" si="700"/>
        <v>0</v>
      </c>
      <c r="FC99" s="115">
        <f t="shared" si="701"/>
        <v>0</v>
      </c>
      <c r="FD99" s="116">
        <f t="shared" si="702"/>
        <v>0</v>
      </c>
      <c r="FI99" s="131">
        <f t="shared" si="703"/>
        <v>0</v>
      </c>
      <c r="FJ99" s="115">
        <f t="shared" si="704"/>
        <v>0</v>
      </c>
      <c r="FK99" s="116">
        <f t="shared" si="705"/>
        <v>0</v>
      </c>
      <c r="FP99" s="131">
        <f t="shared" si="706"/>
        <v>0</v>
      </c>
      <c r="FQ99" s="115">
        <f t="shared" si="707"/>
        <v>0</v>
      </c>
      <c r="FR99" s="116">
        <f t="shared" si="708"/>
        <v>0</v>
      </c>
      <c r="FW99" s="131">
        <f t="shared" si="709"/>
        <v>0</v>
      </c>
      <c r="FX99" s="115">
        <f t="shared" si="710"/>
        <v>0</v>
      </c>
      <c r="FY99" s="116">
        <f t="shared" si="711"/>
        <v>0</v>
      </c>
      <c r="GD99" s="131">
        <f t="shared" si="712"/>
        <v>0</v>
      </c>
      <c r="GE99" s="115">
        <f t="shared" si="713"/>
        <v>0</v>
      </c>
      <c r="GF99" s="116">
        <f t="shared" si="714"/>
        <v>0</v>
      </c>
      <c r="GK99" s="131">
        <f t="shared" si="715"/>
        <v>0</v>
      </c>
      <c r="GL99" s="115">
        <f t="shared" si="716"/>
        <v>0</v>
      </c>
      <c r="GM99" s="116">
        <f t="shared" si="717"/>
        <v>0</v>
      </c>
      <c r="GR99" s="131">
        <f t="shared" si="718"/>
        <v>0</v>
      </c>
      <c r="GS99" s="115">
        <f t="shared" si="719"/>
        <v>0</v>
      </c>
      <c r="GT99" s="116">
        <f t="shared" si="720"/>
        <v>0</v>
      </c>
      <c r="GY99" s="131">
        <f t="shared" si="721"/>
        <v>0</v>
      </c>
      <c r="GZ99" s="115">
        <f t="shared" si="722"/>
        <v>0</v>
      </c>
      <c r="HA99" s="116">
        <f t="shared" si="723"/>
        <v>0</v>
      </c>
      <c r="HF99" s="131">
        <f t="shared" si="724"/>
        <v>0</v>
      </c>
      <c r="HG99" s="115">
        <f t="shared" si="725"/>
        <v>0</v>
      </c>
      <c r="HH99" s="116">
        <f t="shared" si="726"/>
        <v>0</v>
      </c>
      <c r="HM99" s="131">
        <f t="shared" si="727"/>
        <v>0</v>
      </c>
      <c r="HN99" s="115">
        <f t="shared" si="728"/>
        <v>0</v>
      </c>
      <c r="HO99" s="116">
        <f t="shared" si="729"/>
        <v>0</v>
      </c>
      <c r="HT99" s="131">
        <f t="shared" si="730"/>
        <v>0</v>
      </c>
      <c r="HU99" s="115">
        <f t="shared" si="731"/>
        <v>0</v>
      </c>
      <c r="HV99" s="116">
        <f t="shared" si="732"/>
        <v>0</v>
      </c>
      <c r="IA99" s="131">
        <f t="shared" si="733"/>
        <v>0</v>
      </c>
      <c r="IB99" s="115">
        <f t="shared" si="734"/>
        <v>0</v>
      </c>
      <c r="IC99" s="116">
        <f t="shared" si="735"/>
        <v>0</v>
      </c>
      <c r="IH99" s="131">
        <f t="shared" si="736"/>
        <v>0</v>
      </c>
      <c r="II99" s="115">
        <f t="shared" si="737"/>
        <v>0</v>
      </c>
      <c r="IJ99" s="116">
        <f t="shared" si="738"/>
        <v>0</v>
      </c>
      <c r="IO99" s="131">
        <f t="shared" si="739"/>
        <v>0</v>
      </c>
      <c r="IP99" s="115">
        <f t="shared" si="740"/>
        <v>0</v>
      </c>
      <c r="IQ99" s="116">
        <f t="shared" si="741"/>
        <v>0</v>
      </c>
    </row>
    <row r="100" spans="9:251" ht="11.25">
      <c r="I100" s="131">
        <f t="shared" si="742"/>
        <v>0</v>
      </c>
      <c r="J100" s="115">
        <f t="shared" si="743"/>
        <v>0</v>
      </c>
      <c r="K100" s="116">
        <f t="shared" si="744"/>
        <v>0</v>
      </c>
      <c r="R100" s="131">
        <f t="shared" si="745"/>
        <v>0</v>
      </c>
      <c r="S100" s="115">
        <f t="shared" si="746"/>
        <v>0</v>
      </c>
      <c r="T100" s="116">
        <f t="shared" si="747"/>
        <v>0</v>
      </c>
      <c r="Y100" s="131">
        <f t="shared" si="643"/>
        <v>0</v>
      </c>
      <c r="Z100" s="115">
        <f t="shared" si="644"/>
        <v>0</v>
      </c>
      <c r="AA100" s="116">
        <f t="shared" si="645"/>
        <v>0</v>
      </c>
      <c r="AF100" s="131">
        <f t="shared" si="646"/>
        <v>0</v>
      </c>
      <c r="AG100" s="115">
        <f t="shared" si="647"/>
        <v>0</v>
      </c>
      <c r="AH100" s="116">
        <f t="shared" si="648"/>
        <v>0</v>
      </c>
      <c r="AM100" s="131">
        <f t="shared" si="649"/>
        <v>0</v>
      </c>
      <c r="AN100" s="115">
        <f t="shared" si="650"/>
        <v>0</v>
      </c>
      <c r="AO100" s="116">
        <f t="shared" si="651"/>
        <v>0</v>
      </c>
      <c r="AT100" s="131">
        <f t="shared" si="652"/>
        <v>0</v>
      </c>
      <c r="AU100" s="115">
        <f t="shared" si="653"/>
        <v>0</v>
      </c>
      <c r="AV100" s="116">
        <f t="shared" si="654"/>
        <v>0</v>
      </c>
      <c r="BA100" s="131">
        <f t="shared" si="655"/>
        <v>0</v>
      </c>
      <c r="BB100" s="115">
        <f t="shared" si="656"/>
        <v>0</v>
      </c>
      <c r="BC100" s="116">
        <f t="shared" si="657"/>
        <v>0</v>
      </c>
      <c r="BH100" s="131">
        <f t="shared" si="658"/>
        <v>0</v>
      </c>
      <c r="BI100" s="115">
        <f t="shared" si="659"/>
        <v>0</v>
      </c>
      <c r="BJ100" s="116">
        <f t="shared" si="660"/>
        <v>0</v>
      </c>
      <c r="BO100" s="131">
        <f t="shared" si="661"/>
        <v>0</v>
      </c>
      <c r="BP100" s="115">
        <f t="shared" si="662"/>
        <v>0</v>
      </c>
      <c r="BQ100" s="116">
        <f t="shared" si="663"/>
        <v>0</v>
      </c>
      <c r="BV100" s="131">
        <f t="shared" si="664"/>
        <v>0</v>
      </c>
      <c r="BW100" s="115">
        <f t="shared" si="665"/>
        <v>0</v>
      </c>
      <c r="BX100" s="116">
        <f t="shared" si="666"/>
        <v>0</v>
      </c>
      <c r="CC100" s="131">
        <f t="shared" si="667"/>
        <v>0</v>
      </c>
      <c r="CD100" s="115">
        <f t="shared" si="668"/>
        <v>0</v>
      </c>
      <c r="CE100" s="116">
        <f t="shared" si="669"/>
        <v>0</v>
      </c>
      <c r="CJ100" s="131">
        <f t="shared" si="670"/>
        <v>0</v>
      </c>
      <c r="CK100" s="115">
        <f t="shared" si="671"/>
        <v>0</v>
      </c>
      <c r="CL100" s="116">
        <f t="shared" si="672"/>
        <v>0</v>
      </c>
      <c r="CQ100" s="131">
        <f t="shared" si="673"/>
        <v>0</v>
      </c>
      <c r="CR100" s="115">
        <f t="shared" si="674"/>
        <v>0</v>
      </c>
      <c r="CS100" s="116">
        <f t="shared" si="675"/>
        <v>0</v>
      </c>
      <c r="CX100" s="131">
        <f t="shared" si="676"/>
        <v>0</v>
      </c>
      <c r="CY100" s="115">
        <f t="shared" si="677"/>
        <v>0</v>
      </c>
      <c r="CZ100" s="116">
        <f t="shared" si="678"/>
        <v>0</v>
      </c>
      <c r="DE100" s="131">
        <f t="shared" si="679"/>
        <v>0</v>
      </c>
      <c r="DF100" s="115">
        <f t="shared" si="680"/>
        <v>0</v>
      </c>
      <c r="DG100" s="116">
        <f t="shared" si="681"/>
        <v>0</v>
      </c>
      <c r="DL100" s="131">
        <f t="shared" si="682"/>
        <v>0</v>
      </c>
      <c r="DM100" s="115">
        <f t="shared" si="683"/>
        <v>0</v>
      </c>
      <c r="DN100" s="116">
        <f t="shared" si="684"/>
        <v>0</v>
      </c>
      <c r="DS100" s="131">
        <f t="shared" si="685"/>
        <v>0</v>
      </c>
      <c r="DT100" s="115">
        <f t="shared" si="686"/>
        <v>0</v>
      </c>
      <c r="DU100" s="116">
        <f t="shared" si="687"/>
        <v>0</v>
      </c>
      <c r="DZ100" s="131">
        <f t="shared" si="688"/>
        <v>0</v>
      </c>
      <c r="EA100" s="115">
        <f t="shared" si="689"/>
        <v>0</v>
      </c>
      <c r="EB100" s="116">
        <f t="shared" si="690"/>
        <v>0</v>
      </c>
      <c r="EG100" s="131">
        <f t="shared" si="691"/>
        <v>0</v>
      </c>
      <c r="EH100" s="115">
        <f t="shared" si="692"/>
        <v>0</v>
      </c>
      <c r="EI100" s="116">
        <f t="shared" si="693"/>
        <v>0</v>
      </c>
      <c r="EN100" s="131">
        <f t="shared" si="694"/>
        <v>0</v>
      </c>
      <c r="EO100" s="115">
        <f t="shared" si="695"/>
        <v>0</v>
      </c>
      <c r="EP100" s="116">
        <f t="shared" si="696"/>
        <v>0</v>
      </c>
      <c r="EU100" s="131">
        <f t="shared" si="697"/>
        <v>0</v>
      </c>
      <c r="EV100" s="115">
        <f t="shared" si="698"/>
        <v>0</v>
      </c>
      <c r="EW100" s="116">
        <f t="shared" si="699"/>
        <v>0</v>
      </c>
      <c r="FB100" s="131">
        <f t="shared" si="700"/>
        <v>0</v>
      </c>
      <c r="FC100" s="115">
        <f t="shared" si="701"/>
        <v>0</v>
      </c>
      <c r="FD100" s="116">
        <f t="shared" si="702"/>
        <v>0</v>
      </c>
      <c r="FI100" s="131">
        <f t="shared" si="703"/>
        <v>0</v>
      </c>
      <c r="FJ100" s="115">
        <f t="shared" si="704"/>
        <v>0</v>
      </c>
      <c r="FK100" s="116">
        <f t="shared" si="705"/>
        <v>0</v>
      </c>
      <c r="FP100" s="131">
        <f t="shared" si="706"/>
        <v>0</v>
      </c>
      <c r="FQ100" s="115">
        <f t="shared" si="707"/>
        <v>0</v>
      </c>
      <c r="FR100" s="116">
        <f t="shared" si="708"/>
        <v>0</v>
      </c>
      <c r="FW100" s="131">
        <f t="shared" si="709"/>
        <v>0</v>
      </c>
      <c r="FX100" s="115">
        <f t="shared" si="710"/>
        <v>0</v>
      </c>
      <c r="FY100" s="116">
        <f t="shared" si="711"/>
        <v>0</v>
      </c>
      <c r="GD100" s="131">
        <f t="shared" si="712"/>
        <v>0</v>
      </c>
      <c r="GE100" s="115">
        <f t="shared" si="713"/>
        <v>0</v>
      </c>
      <c r="GF100" s="116">
        <f t="shared" si="714"/>
        <v>0</v>
      </c>
      <c r="GK100" s="131">
        <f t="shared" si="715"/>
        <v>0</v>
      </c>
      <c r="GL100" s="115">
        <f t="shared" si="716"/>
        <v>0</v>
      </c>
      <c r="GM100" s="116">
        <f t="shared" si="717"/>
        <v>0</v>
      </c>
      <c r="GR100" s="131">
        <f t="shared" si="718"/>
        <v>0</v>
      </c>
      <c r="GS100" s="115">
        <f t="shared" si="719"/>
        <v>0</v>
      </c>
      <c r="GT100" s="116">
        <f t="shared" si="720"/>
        <v>0</v>
      </c>
      <c r="GY100" s="131">
        <f t="shared" si="721"/>
        <v>0</v>
      </c>
      <c r="GZ100" s="115">
        <f t="shared" si="722"/>
        <v>0</v>
      </c>
      <c r="HA100" s="116">
        <f t="shared" si="723"/>
        <v>0</v>
      </c>
      <c r="HF100" s="131">
        <f t="shared" si="724"/>
        <v>0</v>
      </c>
      <c r="HG100" s="115">
        <f t="shared" si="725"/>
        <v>0</v>
      </c>
      <c r="HH100" s="116">
        <f t="shared" si="726"/>
        <v>0</v>
      </c>
      <c r="HM100" s="131">
        <f t="shared" si="727"/>
        <v>0</v>
      </c>
      <c r="HN100" s="115">
        <f t="shared" si="728"/>
        <v>0</v>
      </c>
      <c r="HO100" s="116">
        <f t="shared" si="729"/>
        <v>0</v>
      </c>
      <c r="HT100" s="131">
        <f t="shared" si="730"/>
        <v>0</v>
      </c>
      <c r="HU100" s="115">
        <f t="shared" si="731"/>
        <v>0</v>
      </c>
      <c r="HV100" s="116">
        <f t="shared" si="732"/>
        <v>0</v>
      </c>
      <c r="IA100" s="131">
        <f t="shared" si="733"/>
        <v>0</v>
      </c>
      <c r="IB100" s="115">
        <f t="shared" si="734"/>
        <v>0</v>
      </c>
      <c r="IC100" s="116">
        <f t="shared" si="735"/>
        <v>0</v>
      </c>
      <c r="IH100" s="131">
        <f t="shared" si="736"/>
        <v>0</v>
      </c>
      <c r="II100" s="115">
        <f t="shared" si="737"/>
        <v>0</v>
      </c>
      <c r="IJ100" s="116">
        <f t="shared" si="738"/>
        <v>0</v>
      </c>
      <c r="IO100" s="131">
        <f t="shared" si="739"/>
        <v>0</v>
      </c>
      <c r="IP100" s="115">
        <f t="shared" si="740"/>
        <v>0</v>
      </c>
      <c r="IQ100" s="116">
        <f t="shared" si="741"/>
        <v>0</v>
      </c>
    </row>
    <row r="101" spans="9:251" ht="11.25">
      <c r="I101" s="131">
        <f t="shared" si="742"/>
        <v>0</v>
      </c>
      <c r="J101" s="115">
        <f t="shared" si="743"/>
        <v>0</v>
      </c>
      <c r="K101" s="116">
        <f t="shared" si="744"/>
        <v>0</v>
      </c>
      <c r="R101" s="131">
        <f t="shared" si="745"/>
        <v>0</v>
      </c>
      <c r="S101" s="115">
        <f t="shared" si="746"/>
        <v>0</v>
      </c>
      <c r="T101" s="116">
        <f t="shared" si="747"/>
        <v>0</v>
      </c>
      <c r="Y101" s="131">
        <f t="shared" si="643"/>
        <v>0</v>
      </c>
      <c r="Z101" s="115">
        <f t="shared" si="644"/>
        <v>0</v>
      </c>
      <c r="AA101" s="116">
        <f t="shared" si="645"/>
        <v>0</v>
      </c>
      <c r="AF101" s="131">
        <f t="shared" si="646"/>
        <v>0</v>
      </c>
      <c r="AG101" s="115">
        <f t="shared" si="647"/>
        <v>0</v>
      </c>
      <c r="AH101" s="116">
        <f t="shared" si="648"/>
        <v>0</v>
      </c>
      <c r="AM101" s="131">
        <f t="shared" si="649"/>
        <v>0</v>
      </c>
      <c r="AN101" s="115">
        <f t="shared" si="650"/>
        <v>0</v>
      </c>
      <c r="AO101" s="116">
        <f t="shared" si="651"/>
        <v>0</v>
      </c>
      <c r="AT101" s="131">
        <f t="shared" si="652"/>
        <v>0</v>
      </c>
      <c r="AU101" s="115">
        <f t="shared" si="653"/>
        <v>0</v>
      </c>
      <c r="AV101" s="116">
        <f t="shared" si="654"/>
        <v>0</v>
      </c>
      <c r="BA101" s="131">
        <f t="shared" si="655"/>
        <v>0</v>
      </c>
      <c r="BB101" s="115">
        <f t="shared" si="656"/>
        <v>0</v>
      </c>
      <c r="BC101" s="116">
        <f t="shared" si="657"/>
        <v>0</v>
      </c>
      <c r="BH101" s="131">
        <f t="shared" si="658"/>
        <v>0</v>
      </c>
      <c r="BI101" s="115">
        <f t="shared" si="659"/>
        <v>0</v>
      </c>
      <c r="BJ101" s="116">
        <f t="shared" si="660"/>
        <v>0</v>
      </c>
      <c r="BO101" s="131">
        <f t="shared" si="661"/>
        <v>0</v>
      </c>
      <c r="BP101" s="115">
        <f t="shared" si="662"/>
        <v>0</v>
      </c>
      <c r="BQ101" s="116">
        <f t="shared" si="663"/>
        <v>0</v>
      </c>
      <c r="BV101" s="131">
        <f t="shared" si="664"/>
        <v>0</v>
      </c>
      <c r="BW101" s="115">
        <f t="shared" si="665"/>
        <v>0</v>
      </c>
      <c r="BX101" s="116">
        <f t="shared" si="666"/>
        <v>0</v>
      </c>
      <c r="CC101" s="131">
        <f t="shared" si="667"/>
        <v>0</v>
      </c>
      <c r="CD101" s="115">
        <f t="shared" si="668"/>
        <v>0</v>
      </c>
      <c r="CE101" s="116">
        <f t="shared" si="669"/>
        <v>0</v>
      </c>
      <c r="CJ101" s="131">
        <f t="shared" si="670"/>
        <v>0</v>
      </c>
      <c r="CK101" s="115">
        <f t="shared" si="671"/>
        <v>0</v>
      </c>
      <c r="CL101" s="116">
        <f t="shared" si="672"/>
        <v>0</v>
      </c>
      <c r="CQ101" s="131">
        <f t="shared" si="673"/>
        <v>0</v>
      </c>
      <c r="CR101" s="115">
        <f t="shared" si="674"/>
        <v>0</v>
      </c>
      <c r="CS101" s="116">
        <f t="shared" si="675"/>
        <v>0</v>
      </c>
      <c r="CX101" s="131">
        <f t="shared" si="676"/>
        <v>0</v>
      </c>
      <c r="CY101" s="115">
        <f t="shared" si="677"/>
        <v>0</v>
      </c>
      <c r="CZ101" s="116">
        <f t="shared" si="678"/>
        <v>0</v>
      </c>
      <c r="DE101" s="131">
        <f t="shared" si="679"/>
        <v>0</v>
      </c>
      <c r="DF101" s="115">
        <f t="shared" si="680"/>
        <v>0</v>
      </c>
      <c r="DG101" s="116">
        <f t="shared" si="681"/>
        <v>0</v>
      </c>
      <c r="DL101" s="131">
        <f t="shared" si="682"/>
        <v>0</v>
      </c>
      <c r="DM101" s="115">
        <f t="shared" si="683"/>
        <v>0</v>
      </c>
      <c r="DN101" s="116">
        <f t="shared" si="684"/>
        <v>0</v>
      </c>
      <c r="DS101" s="131">
        <f t="shared" si="685"/>
        <v>0</v>
      </c>
      <c r="DT101" s="115">
        <f t="shared" si="686"/>
        <v>0</v>
      </c>
      <c r="DU101" s="116">
        <f t="shared" si="687"/>
        <v>0</v>
      </c>
      <c r="DZ101" s="131">
        <f t="shared" si="688"/>
        <v>0</v>
      </c>
      <c r="EA101" s="115">
        <f t="shared" si="689"/>
        <v>0</v>
      </c>
      <c r="EB101" s="116">
        <f t="shared" si="690"/>
        <v>0</v>
      </c>
      <c r="EG101" s="131">
        <f t="shared" si="691"/>
        <v>0</v>
      </c>
      <c r="EH101" s="115">
        <f t="shared" si="692"/>
        <v>0</v>
      </c>
      <c r="EI101" s="116">
        <f t="shared" si="693"/>
        <v>0</v>
      </c>
      <c r="EN101" s="131">
        <f t="shared" si="694"/>
        <v>0</v>
      </c>
      <c r="EO101" s="115">
        <f t="shared" si="695"/>
        <v>0</v>
      </c>
      <c r="EP101" s="116">
        <f t="shared" si="696"/>
        <v>0</v>
      </c>
      <c r="EU101" s="131">
        <f t="shared" si="697"/>
        <v>0</v>
      </c>
      <c r="EV101" s="115">
        <f t="shared" si="698"/>
        <v>0</v>
      </c>
      <c r="EW101" s="116">
        <f t="shared" si="699"/>
        <v>0</v>
      </c>
      <c r="FB101" s="131">
        <f t="shared" si="700"/>
        <v>0</v>
      </c>
      <c r="FC101" s="115">
        <f t="shared" si="701"/>
        <v>0</v>
      </c>
      <c r="FD101" s="116">
        <f t="shared" si="702"/>
        <v>0</v>
      </c>
      <c r="FI101" s="131">
        <f t="shared" si="703"/>
        <v>0</v>
      </c>
      <c r="FJ101" s="115">
        <f t="shared" si="704"/>
        <v>0</v>
      </c>
      <c r="FK101" s="116">
        <f t="shared" si="705"/>
        <v>0</v>
      </c>
      <c r="FP101" s="131">
        <f t="shared" si="706"/>
        <v>0</v>
      </c>
      <c r="FQ101" s="115">
        <f t="shared" si="707"/>
        <v>0</v>
      </c>
      <c r="FR101" s="116">
        <f t="shared" si="708"/>
        <v>0</v>
      </c>
      <c r="FW101" s="131">
        <f t="shared" si="709"/>
        <v>0</v>
      </c>
      <c r="FX101" s="115">
        <f t="shared" si="710"/>
        <v>0</v>
      </c>
      <c r="FY101" s="116">
        <f t="shared" si="711"/>
        <v>0</v>
      </c>
      <c r="GD101" s="131">
        <f t="shared" si="712"/>
        <v>0</v>
      </c>
      <c r="GE101" s="115">
        <f t="shared" si="713"/>
        <v>0</v>
      </c>
      <c r="GF101" s="116">
        <f t="shared" si="714"/>
        <v>0</v>
      </c>
      <c r="GK101" s="131">
        <f t="shared" si="715"/>
        <v>0</v>
      </c>
      <c r="GL101" s="115">
        <f t="shared" si="716"/>
        <v>0</v>
      </c>
      <c r="GM101" s="116">
        <f t="shared" si="717"/>
        <v>0</v>
      </c>
      <c r="GR101" s="131">
        <f t="shared" si="718"/>
        <v>0</v>
      </c>
      <c r="GS101" s="115">
        <f t="shared" si="719"/>
        <v>0</v>
      </c>
      <c r="GT101" s="116">
        <f t="shared" si="720"/>
        <v>0</v>
      </c>
      <c r="GY101" s="131">
        <f t="shared" si="721"/>
        <v>0</v>
      </c>
      <c r="GZ101" s="115">
        <f t="shared" si="722"/>
        <v>0</v>
      </c>
      <c r="HA101" s="116">
        <f t="shared" si="723"/>
        <v>0</v>
      </c>
      <c r="HF101" s="131">
        <f t="shared" si="724"/>
        <v>0</v>
      </c>
      <c r="HG101" s="115">
        <f t="shared" si="725"/>
        <v>0</v>
      </c>
      <c r="HH101" s="116">
        <f t="shared" si="726"/>
        <v>0</v>
      </c>
      <c r="HM101" s="131">
        <f t="shared" si="727"/>
        <v>0</v>
      </c>
      <c r="HN101" s="115">
        <f t="shared" si="728"/>
        <v>0</v>
      </c>
      <c r="HO101" s="116">
        <f t="shared" si="729"/>
        <v>0</v>
      </c>
      <c r="HT101" s="131">
        <f t="shared" si="730"/>
        <v>0</v>
      </c>
      <c r="HU101" s="115">
        <f t="shared" si="731"/>
        <v>0</v>
      </c>
      <c r="HV101" s="116">
        <f t="shared" si="732"/>
        <v>0</v>
      </c>
      <c r="IA101" s="131">
        <f t="shared" si="733"/>
        <v>0</v>
      </c>
      <c r="IB101" s="115">
        <f t="shared" si="734"/>
        <v>0</v>
      </c>
      <c r="IC101" s="116">
        <f t="shared" si="735"/>
        <v>0</v>
      </c>
      <c r="IH101" s="131">
        <f t="shared" si="736"/>
        <v>0</v>
      </c>
      <c r="II101" s="115">
        <f t="shared" si="737"/>
        <v>0</v>
      </c>
      <c r="IJ101" s="116">
        <f t="shared" si="738"/>
        <v>0</v>
      </c>
      <c r="IO101" s="131">
        <f t="shared" si="739"/>
        <v>0</v>
      </c>
      <c r="IP101" s="115">
        <f t="shared" si="740"/>
        <v>0</v>
      </c>
      <c r="IQ101" s="116">
        <f t="shared" si="741"/>
        <v>0</v>
      </c>
    </row>
    <row r="102" spans="9:251" ht="11.25">
      <c r="I102" s="131">
        <f t="shared" si="742"/>
        <v>3705311</v>
      </c>
      <c r="J102" s="115">
        <f t="shared" si="743"/>
        <v>3705311</v>
      </c>
      <c r="K102" s="116">
        <f t="shared" si="744"/>
        <v>0</v>
      </c>
      <c r="R102" s="131">
        <f t="shared" si="745"/>
        <v>1969792</v>
      </c>
      <c r="S102" s="115">
        <f t="shared" si="746"/>
        <v>1969792</v>
      </c>
      <c r="T102" s="116">
        <f t="shared" si="747"/>
        <v>0</v>
      </c>
      <c r="Y102" s="131">
        <f t="shared" si="643"/>
        <v>4250</v>
      </c>
      <c r="Z102" s="115">
        <f t="shared" si="644"/>
        <v>4250</v>
      </c>
      <c r="AA102" s="116">
        <f t="shared" si="645"/>
        <v>0</v>
      </c>
      <c r="AF102" s="131">
        <f t="shared" si="646"/>
        <v>1731269</v>
      </c>
      <c r="AG102" s="115">
        <f t="shared" si="647"/>
        <v>1731269</v>
      </c>
      <c r="AH102" s="116">
        <f t="shared" si="648"/>
        <v>0</v>
      </c>
      <c r="AM102" s="131">
        <f t="shared" si="649"/>
        <v>0</v>
      </c>
      <c r="AN102" s="115">
        <f t="shared" si="650"/>
        <v>0</v>
      </c>
      <c r="AO102" s="116">
        <f t="shared" si="651"/>
        <v>0</v>
      </c>
      <c r="AT102" s="131">
        <f t="shared" si="652"/>
        <v>0</v>
      </c>
      <c r="AU102" s="115">
        <f t="shared" si="653"/>
        <v>0</v>
      </c>
      <c r="AV102" s="116">
        <f t="shared" si="654"/>
        <v>0</v>
      </c>
      <c r="BA102" s="131">
        <f t="shared" si="655"/>
        <v>0</v>
      </c>
      <c r="BB102" s="115">
        <f t="shared" si="656"/>
        <v>0</v>
      </c>
      <c r="BC102" s="116">
        <f t="shared" si="657"/>
        <v>0</v>
      </c>
      <c r="BH102" s="131">
        <f t="shared" si="658"/>
        <v>0</v>
      </c>
      <c r="BI102" s="115">
        <f t="shared" si="659"/>
        <v>0</v>
      </c>
      <c r="BJ102" s="116">
        <f t="shared" si="660"/>
        <v>0</v>
      </c>
      <c r="BO102" s="131">
        <f t="shared" si="661"/>
        <v>0</v>
      </c>
      <c r="BP102" s="115">
        <f t="shared" si="662"/>
        <v>0</v>
      </c>
      <c r="BQ102" s="116">
        <f t="shared" si="663"/>
        <v>0</v>
      </c>
      <c r="BV102" s="131">
        <f t="shared" si="664"/>
        <v>0</v>
      </c>
      <c r="BW102" s="115">
        <f t="shared" si="665"/>
        <v>0</v>
      </c>
      <c r="BX102" s="116">
        <f t="shared" si="666"/>
        <v>0</v>
      </c>
      <c r="CC102" s="131">
        <f t="shared" si="667"/>
        <v>0</v>
      </c>
      <c r="CD102" s="115">
        <f t="shared" si="668"/>
        <v>0</v>
      </c>
      <c r="CE102" s="116">
        <f t="shared" si="669"/>
        <v>0</v>
      </c>
      <c r="CJ102" s="131">
        <f t="shared" si="670"/>
        <v>0</v>
      </c>
      <c r="CK102" s="115">
        <f t="shared" si="671"/>
        <v>0</v>
      </c>
      <c r="CL102" s="116">
        <f t="shared" si="672"/>
        <v>0</v>
      </c>
      <c r="CQ102" s="131">
        <f t="shared" si="673"/>
        <v>0</v>
      </c>
      <c r="CR102" s="115">
        <f t="shared" si="674"/>
        <v>0</v>
      </c>
      <c r="CS102" s="116">
        <f t="shared" si="675"/>
        <v>0</v>
      </c>
      <c r="CX102" s="131">
        <f t="shared" si="676"/>
        <v>0</v>
      </c>
      <c r="CY102" s="115">
        <f t="shared" si="677"/>
        <v>0</v>
      </c>
      <c r="CZ102" s="116">
        <f t="shared" si="678"/>
        <v>0</v>
      </c>
      <c r="DE102" s="131">
        <f t="shared" si="679"/>
        <v>0</v>
      </c>
      <c r="DF102" s="115">
        <f t="shared" si="680"/>
        <v>0</v>
      </c>
      <c r="DG102" s="116">
        <f t="shared" si="681"/>
        <v>0</v>
      </c>
      <c r="DL102" s="131">
        <f t="shared" si="682"/>
        <v>0</v>
      </c>
      <c r="DM102" s="115">
        <f t="shared" si="683"/>
        <v>0</v>
      </c>
      <c r="DN102" s="116">
        <f t="shared" si="684"/>
        <v>0</v>
      </c>
      <c r="DS102" s="131">
        <f t="shared" si="685"/>
        <v>0</v>
      </c>
      <c r="DT102" s="115">
        <f t="shared" si="686"/>
        <v>0</v>
      </c>
      <c r="DU102" s="116">
        <f t="shared" si="687"/>
        <v>0</v>
      </c>
      <c r="DZ102" s="131">
        <f t="shared" si="688"/>
        <v>0</v>
      </c>
      <c r="EA102" s="115">
        <f t="shared" si="689"/>
        <v>0</v>
      </c>
      <c r="EB102" s="116">
        <f t="shared" si="690"/>
        <v>0</v>
      </c>
      <c r="EG102" s="131">
        <f t="shared" si="691"/>
        <v>0</v>
      </c>
      <c r="EH102" s="115">
        <f t="shared" si="692"/>
        <v>0</v>
      </c>
      <c r="EI102" s="116">
        <f t="shared" si="693"/>
        <v>0</v>
      </c>
      <c r="EN102" s="131">
        <f t="shared" si="694"/>
        <v>0</v>
      </c>
      <c r="EO102" s="115">
        <f t="shared" si="695"/>
        <v>0</v>
      </c>
      <c r="EP102" s="116">
        <f t="shared" si="696"/>
        <v>0</v>
      </c>
      <c r="EU102" s="131">
        <f t="shared" si="697"/>
        <v>0</v>
      </c>
      <c r="EV102" s="115">
        <f t="shared" si="698"/>
        <v>0</v>
      </c>
      <c r="EW102" s="116">
        <f t="shared" si="699"/>
        <v>0</v>
      </c>
      <c r="FB102" s="131">
        <f t="shared" si="700"/>
        <v>0</v>
      </c>
      <c r="FC102" s="115">
        <f t="shared" si="701"/>
        <v>0</v>
      </c>
      <c r="FD102" s="116">
        <f t="shared" si="702"/>
        <v>0</v>
      </c>
      <c r="FI102" s="131">
        <f t="shared" si="703"/>
        <v>0</v>
      </c>
      <c r="FJ102" s="115">
        <f t="shared" si="704"/>
        <v>0</v>
      </c>
      <c r="FK102" s="116">
        <f t="shared" si="705"/>
        <v>0</v>
      </c>
      <c r="FP102" s="131">
        <f t="shared" si="706"/>
        <v>0</v>
      </c>
      <c r="FQ102" s="115">
        <f t="shared" si="707"/>
        <v>0</v>
      </c>
      <c r="FR102" s="116">
        <f t="shared" si="708"/>
        <v>0</v>
      </c>
      <c r="FW102" s="131">
        <f t="shared" si="709"/>
        <v>0</v>
      </c>
      <c r="FX102" s="115">
        <f t="shared" si="710"/>
        <v>0</v>
      </c>
      <c r="FY102" s="116">
        <f t="shared" si="711"/>
        <v>0</v>
      </c>
      <c r="GD102" s="131">
        <f t="shared" si="712"/>
        <v>0</v>
      </c>
      <c r="GE102" s="115">
        <f t="shared" si="713"/>
        <v>0</v>
      </c>
      <c r="GF102" s="116">
        <f t="shared" si="714"/>
        <v>0</v>
      </c>
      <c r="GK102" s="131">
        <f t="shared" si="715"/>
        <v>0</v>
      </c>
      <c r="GL102" s="115">
        <f t="shared" si="716"/>
        <v>0</v>
      </c>
      <c r="GM102" s="116">
        <f t="shared" si="717"/>
        <v>0</v>
      </c>
      <c r="GR102" s="131">
        <f t="shared" si="718"/>
        <v>0</v>
      </c>
      <c r="GS102" s="115">
        <f t="shared" si="719"/>
        <v>0</v>
      </c>
      <c r="GT102" s="116">
        <f t="shared" si="720"/>
        <v>0</v>
      </c>
      <c r="GY102" s="131">
        <f t="shared" si="721"/>
        <v>0</v>
      </c>
      <c r="GZ102" s="115">
        <f t="shared" si="722"/>
        <v>0</v>
      </c>
      <c r="HA102" s="116">
        <f t="shared" si="723"/>
        <v>0</v>
      </c>
      <c r="HF102" s="131">
        <f t="shared" si="724"/>
        <v>0</v>
      </c>
      <c r="HG102" s="115">
        <f t="shared" si="725"/>
        <v>0</v>
      </c>
      <c r="HH102" s="116">
        <f t="shared" si="726"/>
        <v>0</v>
      </c>
      <c r="HM102" s="131">
        <f t="shared" si="727"/>
        <v>0</v>
      </c>
      <c r="HN102" s="115">
        <f t="shared" si="728"/>
        <v>0</v>
      </c>
      <c r="HO102" s="116">
        <f t="shared" si="729"/>
        <v>0</v>
      </c>
      <c r="HT102" s="131">
        <f t="shared" si="730"/>
        <v>0</v>
      </c>
      <c r="HU102" s="115">
        <f t="shared" si="731"/>
        <v>0</v>
      </c>
      <c r="HV102" s="116">
        <f t="shared" si="732"/>
        <v>0</v>
      </c>
      <c r="IA102" s="131">
        <f t="shared" si="733"/>
        <v>0</v>
      </c>
      <c r="IB102" s="115">
        <f t="shared" si="734"/>
        <v>0</v>
      </c>
      <c r="IC102" s="116">
        <f t="shared" si="735"/>
        <v>0</v>
      </c>
      <c r="IH102" s="131">
        <f t="shared" si="736"/>
        <v>0</v>
      </c>
      <c r="II102" s="115">
        <f t="shared" si="737"/>
        <v>0</v>
      </c>
      <c r="IJ102" s="116">
        <f t="shared" si="738"/>
        <v>0</v>
      </c>
      <c r="IO102" s="131">
        <f t="shared" si="739"/>
        <v>0</v>
      </c>
      <c r="IP102" s="115">
        <f t="shared" si="740"/>
        <v>0</v>
      </c>
      <c r="IQ102" s="116">
        <f t="shared" si="741"/>
        <v>0</v>
      </c>
    </row>
    <row r="103" spans="9:251" ht="11.25">
      <c r="I103" s="131">
        <f t="shared" si="742"/>
        <v>11204007</v>
      </c>
      <c r="J103" s="115">
        <f t="shared" si="743"/>
        <v>11204007</v>
      </c>
      <c r="K103" s="116">
        <f t="shared" si="744"/>
        <v>0</v>
      </c>
      <c r="R103" s="131">
        <f t="shared" si="745"/>
        <v>11178700</v>
      </c>
      <c r="S103" s="115">
        <f t="shared" si="746"/>
        <v>11178700</v>
      </c>
      <c r="T103" s="116">
        <f t="shared" si="747"/>
        <v>0</v>
      </c>
      <c r="Y103" s="131">
        <f t="shared" si="643"/>
        <v>6907</v>
      </c>
      <c r="Z103" s="115">
        <f t="shared" si="644"/>
        <v>6907</v>
      </c>
      <c r="AA103" s="116">
        <f t="shared" si="645"/>
        <v>0</v>
      </c>
      <c r="AF103" s="131">
        <f t="shared" si="646"/>
        <v>0</v>
      </c>
      <c r="AG103" s="115">
        <f t="shared" si="647"/>
        <v>0</v>
      </c>
      <c r="AH103" s="116">
        <f t="shared" si="648"/>
        <v>0</v>
      </c>
      <c r="AM103" s="131">
        <f t="shared" si="649"/>
        <v>0</v>
      </c>
      <c r="AN103" s="115">
        <f t="shared" si="650"/>
        <v>0</v>
      </c>
      <c r="AO103" s="116">
        <f t="shared" si="651"/>
        <v>0</v>
      </c>
      <c r="AT103" s="131">
        <f t="shared" si="652"/>
        <v>18400</v>
      </c>
      <c r="AU103" s="115">
        <f t="shared" si="653"/>
        <v>18400</v>
      </c>
      <c r="AV103" s="116">
        <f t="shared" si="654"/>
        <v>0</v>
      </c>
      <c r="BA103" s="131">
        <f t="shared" si="655"/>
        <v>0</v>
      </c>
      <c r="BB103" s="115">
        <f t="shared" si="656"/>
        <v>0</v>
      </c>
      <c r="BC103" s="116">
        <f t="shared" si="657"/>
        <v>0</v>
      </c>
      <c r="BH103" s="131">
        <f t="shared" si="658"/>
        <v>0</v>
      </c>
      <c r="BI103" s="115">
        <f t="shared" si="659"/>
        <v>0</v>
      </c>
      <c r="BJ103" s="116">
        <f t="shared" si="660"/>
        <v>0</v>
      </c>
      <c r="BO103" s="131">
        <f t="shared" si="661"/>
        <v>0</v>
      </c>
      <c r="BP103" s="115">
        <f t="shared" si="662"/>
        <v>0</v>
      </c>
      <c r="BQ103" s="116">
        <f t="shared" si="663"/>
        <v>0</v>
      </c>
      <c r="BV103" s="131">
        <f t="shared" si="664"/>
        <v>0</v>
      </c>
      <c r="BW103" s="115">
        <f t="shared" si="665"/>
        <v>0</v>
      </c>
      <c r="BX103" s="116">
        <f t="shared" si="666"/>
        <v>0</v>
      </c>
      <c r="CC103" s="131">
        <f t="shared" si="667"/>
        <v>0</v>
      </c>
      <c r="CD103" s="115">
        <f t="shared" si="668"/>
        <v>0</v>
      </c>
      <c r="CE103" s="116">
        <f t="shared" si="669"/>
        <v>0</v>
      </c>
      <c r="CJ103" s="131">
        <f t="shared" si="670"/>
        <v>0</v>
      </c>
      <c r="CK103" s="115">
        <f t="shared" si="671"/>
        <v>0</v>
      </c>
      <c r="CL103" s="116">
        <f t="shared" si="672"/>
        <v>0</v>
      </c>
      <c r="CQ103" s="131">
        <f t="shared" si="673"/>
        <v>0</v>
      </c>
      <c r="CR103" s="115">
        <f t="shared" si="674"/>
        <v>0</v>
      </c>
      <c r="CS103" s="116">
        <f t="shared" si="675"/>
        <v>0</v>
      </c>
      <c r="CX103" s="131">
        <f t="shared" si="676"/>
        <v>0</v>
      </c>
      <c r="CY103" s="115">
        <f t="shared" si="677"/>
        <v>0</v>
      </c>
      <c r="CZ103" s="116">
        <f t="shared" si="678"/>
        <v>0</v>
      </c>
      <c r="DE103" s="131">
        <f t="shared" si="679"/>
        <v>0</v>
      </c>
      <c r="DF103" s="115">
        <f t="shared" si="680"/>
        <v>0</v>
      </c>
      <c r="DG103" s="116">
        <f t="shared" si="681"/>
        <v>0</v>
      </c>
      <c r="DL103" s="131">
        <f t="shared" si="682"/>
        <v>0</v>
      </c>
      <c r="DM103" s="115">
        <f t="shared" si="683"/>
        <v>0</v>
      </c>
      <c r="DN103" s="116">
        <f t="shared" si="684"/>
        <v>0</v>
      </c>
      <c r="DS103" s="131">
        <f t="shared" si="685"/>
        <v>0</v>
      </c>
      <c r="DT103" s="115">
        <f t="shared" si="686"/>
        <v>0</v>
      </c>
      <c r="DU103" s="116">
        <f t="shared" si="687"/>
        <v>0</v>
      </c>
      <c r="DZ103" s="131">
        <f t="shared" si="688"/>
        <v>0</v>
      </c>
      <c r="EA103" s="115">
        <f t="shared" si="689"/>
        <v>0</v>
      </c>
      <c r="EB103" s="116">
        <f t="shared" si="690"/>
        <v>0</v>
      </c>
      <c r="EG103" s="131">
        <f t="shared" si="691"/>
        <v>0</v>
      </c>
      <c r="EH103" s="115">
        <f t="shared" si="692"/>
        <v>0</v>
      </c>
      <c r="EI103" s="116">
        <f t="shared" si="693"/>
        <v>0</v>
      </c>
      <c r="EN103" s="131">
        <f t="shared" si="694"/>
        <v>0</v>
      </c>
      <c r="EO103" s="115">
        <f t="shared" si="695"/>
        <v>0</v>
      </c>
      <c r="EP103" s="116">
        <f t="shared" si="696"/>
        <v>0</v>
      </c>
      <c r="EU103" s="131">
        <f t="shared" si="697"/>
        <v>0</v>
      </c>
      <c r="EV103" s="115">
        <f t="shared" si="698"/>
        <v>0</v>
      </c>
      <c r="EW103" s="116">
        <f t="shared" si="699"/>
        <v>0</v>
      </c>
      <c r="FB103" s="131">
        <f t="shared" si="700"/>
        <v>0</v>
      </c>
      <c r="FC103" s="115">
        <f t="shared" si="701"/>
        <v>0</v>
      </c>
      <c r="FD103" s="116">
        <f t="shared" si="702"/>
        <v>0</v>
      </c>
      <c r="FI103" s="131">
        <f t="shared" si="703"/>
        <v>0</v>
      </c>
      <c r="FJ103" s="115">
        <f t="shared" si="704"/>
        <v>0</v>
      </c>
      <c r="FK103" s="116">
        <f t="shared" si="705"/>
        <v>0</v>
      </c>
      <c r="FP103" s="131">
        <f t="shared" si="706"/>
        <v>0</v>
      </c>
      <c r="FQ103" s="115">
        <f t="shared" si="707"/>
        <v>0</v>
      </c>
      <c r="FR103" s="116">
        <f t="shared" si="708"/>
        <v>0</v>
      </c>
      <c r="FW103" s="131">
        <f t="shared" si="709"/>
        <v>0</v>
      </c>
      <c r="FX103" s="115">
        <f t="shared" si="710"/>
        <v>0</v>
      </c>
      <c r="FY103" s="116">
        <f t="shared" si="711"/>
        <v>0</v>
      </c>
      <c r="GD103" s="131">
        <f t="shared" si="712"/>
        <v>0</v>
      </c>
      <c r="GE103" s="115">
        <f t="shared" si="713"/>
        <v>0</v>
      </c>
      <c r="GF103" s="116">
        <f t="shared" si="714"/>
        <v>0</v>
      </c>
      <c r="GK103" s="131">
        <f t="shared" si="715"/>
        <v>0</v>
      </c>
      <c r="GL103" s="115">
        <f t="shared" si="716"/>
        <v>0</v>
      </c>
      <c r="GM103" s="116">
        <f t="shared" si="717"/>
        <v>0</v>
      </c>
      <c r="GR103" s="131">
        <f t="shared" si="718"/>
        <v>0</v>
      </c>
      <c r="GS103" s="115">
        <f t="shared" si="719"/>
        <v>0</v>
      </c>
      <c r="GT103" s="116">
        <f t="shared" si="720"/>
        <v>0</v>
      </c>
      <c r="GY103" s="131">
        <f t="shared" si="721"/>
        <v>0</v>
      </c>
      <c r="GZ103" s="115">
        <f t="shared" si="722"/>
        <v>0</v>
      </c>
      <c r="HA103" s="116">
        <f t="shared" si="723"/>
        <v>0</v>
      </c>
      <c r="HF103" s="131">
        <f t="shared" si="724"/>
        <v>0</v>
      </c>
      <c r="HG103" s="115">
        <f t="shared" si="725"/>
        <v>0</v>
      </c>
      <c r="HH103" s="116">
        <f t="shared" si="726"/>
        <v>0</v>
      </c>
      <c r="HM103" s="131">
        <f t="shared" si="727"/>
        <v>0</v>
      </c>
      <c r="HN103" s="115">
        <f t="shared" si="728"/>
        <v>0</v>
      </c>
      <c r="HO103" s="116">
        <f t="shared" si="729"/>
        <v>0</v>
      </c>
      <c r="HT103" s="131">
        <f t="shared" si="730"/>
        <v>0</v>
      </c>
      <c r="HU103" s="115">
        <f t="shared" si="731"/>
        <v>0</v>
      </c>
      <c r="HV103" s="116">
        <f t="shared" si="732"/>
        <v>0</v>
      </c>
      <c r="IA103" s="131">
        <f t="shared" si="733"/>
        <v>0</v>
      </c>
      <c r="IB103" s="115">
        <f t="shared" si="734"/>
        <v>0</v>
      </c>
      <c r="IC103" s="116">
        <f t="shared" si="735"/>
        <v>0</v>
      </c>
      <c r="IH103" s="131">
        <f t="shared" si="736"/>
        <v>0</v>
      </c>
      <c r="II103" s="115">
        <f t="shared" si="737"/>
        <v>0</v>
      </c>
      <c r="IJ103" s="116">
        <f t="shared" si="738"/>
        <v>0</v>
      </c>
      <c r="IO103" s="131">
        <f t="shared" si="739"/>
        <v>0</v>
      </c>
      <c r="IP103" s="115">
        <f t="shared" si="740"/>
        <v>0</v>
      </c>
      <c r="IQ103" s="116">
        <f t="shared" si="741"/>
        <v>0</v>
      </c>
    </row>
    <row r="104" spans="9:251" ht="11.25">
      <c r="I104" s="131">
        <f t="shared" si="742"/>
        <v>10670000</v>
      </c>
      <c r="J104" s="115">
        <f t="shared" si="743"/>
        <v>10670000</v>
      </c>
      <c r="K104" s="116">
        <f t="shared" si="744"/>
        <v>0</v>
      </c>
      <c r="R104" s="131">
        <f t="shared" si="745"/>
        <v>10670000</v>
      </c>
      <c r="S104" s="115">
        <f t="shared" si="746"/>
        <v>10670000</v>
      </c>
      <c r="T104" s="116">
        <f t="shared" si="747"/>
        <v>0</v>
      </c>
      <c r="Y104" s="131">
        <f t="shared" si="643"/>
        <v>0</v>
      </c>
      <c r="Z104" s="115">
        <f t="shared" si="644"/>
        <v>0</v>
      </c>
      <c r="AA104" s="116">
        <f t="shared" si="645"/>
        <v>0</v>
      </c>
      <c r="AF104" s="131">
        <f t="shared" si="646"/>
        <v>0</v>
      </c>
      <c r="AG104" s="115">
        <f t="shared" si="647"/>
        <v>0</v>
      </c>
      <c r="AH104" s="116">
        <f t="shared" si="648"/>
        <v>0</v>
      </c>
      <c r="AM104" s="131">
        <f t="shared" si="649"/>
        <v>0</v>
      </c>
      <c r="AN104" s="115">
        <f t="shared" si="650"/>
        <v>0</v>
      </c>
      <c r="AO104" s="116">
        <f t="shared" si="651"/>
        <v>0</v>
      </c>
      <c r="AT104" s="131">
        <f t="shared" si="652"/>
        <v>0</v>
      </c>
      <c r="AU104" s="115">
        <f t="shared" si="653"/>
        <v>0</v>
      </c>
      <c r="AV104" s="116">
        <f t="shared" si="654"/>
        <v>0</v>
      </c>
      <c r="BA104" s="131">
        <f t="shared" si="655"/>
        <v>0</v>
      </c>
      <c r="BB104" s="115">
        <f t="shared" si="656"/>
        <v>0</v>
      </c>
      <c r="BC104" s="116">
        <f t="shared" si="657"/>
        <v>0</v>
      </c>
      <c r="BH104" s="131">
        <f t="shared" si="658"/>
        <v>0</v>
      </c>
      <c r="BI104" s="115">
        <f t="shared" si="659"/>
        <v>0</v>
      </c>
      <c r="BJ104" s="116">
        <f t="shared" si="660"/>
        <v>0</v>
      </c>
      <c r="BO104" s="131">
        <f t="shared" si="661"/>
        <v>0</v>
      </c>
      <c r="BP104" s="115">
        <f t="shared" si="662"/>
        <v>0</v>
      </c>
      <c r="BQ104" s="116">
        <f t="shared" si="663"/>
        <v>0</v>
      </c>
      <c r="BV104" s="131">
        <f t="shared" si="664"/>
        <v>0</v>
      </c>
      <c r="BW104" s="115">
        <f t="shared" si="665"/>
        <v>0</v>
      </c>
      <c r="BX104" s="116">
        <f t="shared" si="666"/>
        <v>0</v>
      </c>
      <c r="CC104" s="131">
        <f t="shared" si="667"/>
        <v>0</v>
      </c>
      <c r="CD104" s="115">
        <f t="shared" si="668"/>
        <v>0</v>
      </c>
      <c r="CE104" s="116">
        <f t="shared" si="669"/>
        <v>0</v>
      </c>
      <c r="CJ104" s="131">
        <f t="shared" si="670"/>
        <v>0</v>
      </c>
      <c r="CK104" s="115">
        <f t="shared" si="671"/>
        <v>0</v>
      </c>
      <c r="CL104" s="116">
        <f t="shared" si="672"/>
        <v>0</v>
      </c>
      <c r="CQ104" s="131">
        <f t="shared" si="673"/>
        <v>0</v>
      </c>
      <c r="CR104" s="115">
        <f t="shared" si="674"/>
        <v>0</v>
      </c>
      <c r="CS104" s="116">
        <f t="shared" si="675"/>
        <v>0</v>
      </c>
      <c r="CX104" s="131">
        <f t="shared" si="676"/>
        <v>0</v>
      </c>
      <c r="CY104" s="115">
        <f t="shared" si="677"/>
        <v>0</v>
      </c>
      <c r="CZ104" s="116">
        <f t="shared" si="678"/>
        <v>0</v>
      </c>
      <c r="DE104" s="131">
        <f t="shared" si="679"/>
        <v>0</v>
      </c>
      <c r="DF104" s="115">
        <f t="shared" si="680"/>
        <v>0</v>
      </c>
      <c r="DG104" s="116">
        <f t="shared" si="681"/>
        <v>0</v>
      </c>
      <c r="DL104" s="131">
        <f t="shared" si="682"/>
        <v>0</v>
      </c>
      <c r="DM104" s="115">
        <f t="shared" si="683"/>
        <v>0</v>
      </c>
      <c r="DN104" s="116">
        <f t="shared" si="684"/>
        <v>0</v>
      </c>
      <c r="DS104" s="131">
        <f t="shared" si="685"/>
        <v>0</v>
      </c>
      <c r="DT104" s="115">
        <f t="shared" si="686"/>
        <v>0</v>
      </c>
      <c r="DU104" s="116">
        <f t="shared" si="687"/>
        <v>0</v>
      </c>
      <c r="DZ104" s="131">
        <f t="shared" si="688"/>
        <v>0</v>
      </c>
      <c r="EA104" s="115">
        <f t="shared" si="689"/>
        <v>0</v>
      </c>
      <c r="EB104" s="116">
        <f t="shared" si="690"/>
        <v>0</v>
      </c>
      <c r="EG104" s="131">
        <f t="shared" si="691"/>
        <v>0</v>
      </c>
      <c r="EH104" s="115">
        <f t="shared" si="692"/>
        <v>0</v>
      </c>
      <c r="EI104" s="116">
        <f t="shared" si="693"/>
        <v>0</v>
      </c>
      <c r="EN104" s="131">
        <f t="shared" si="694"/>
        <v>0</v>
      </c>
      <c r="EO104" s="115">
        <f t="shared" si="695"/>
        <v>0</v>
      </c>
      <c r="EP104" s="116">
        <f t="shared" si="696"/>
        <v>0</v>
      </c>
      <c r="EU104" s="131">
        <f t="shared" si="697"/>
        <v>0</v>
      </c>
      <c r="EV104" s="115">
        <f t="shared" si="698"/>
        <v>0</v>
      </c>
      <c r="EW104" s="116">
        <f t="shared" si="699"/>
        <v>0</v>
      </c>
      <c r="FB104" s="131">
        <f t="shared" si="700"/>
        <v>0</v>
      </c>
      <c r="FC104" s="115">
        <f t="shared" si="701"/>
        <v>0</v>
      </c>
      <c r="FD104" s="116">
        <f t="shared" si="702"/>
        <v>0</v>
      </c>
      <c r="FI104" s="131">
        <f t="shared" si="703"/>
        <v>0</v>
      </c>
      <c r="FJ104" s="115">
        <f t="shared" si="704"/>
        <v>0</v>
      </c>
      <c r="FK104" s="116">
        <f t="shared" si="705"/>
        <v>0</v>
      </c>
      <c r="FP104" s="131">
        <f t="shared" si="706"/>
        <v>0</v>
      </c>
      <c r="FQ104" s="115">
        <f t="shared" si="707"/>
        <v>0</v>
      </c>
      <c r="FR104" s="116">
        <f t="shared" si="708"/>
        <v>0</v>
      </c>
      <c r="FW104" s="131">
        <f t="shared" si="709"/>
        <v>0</v>
      </c>
      <c r="FX104" s="115">
        <f t="shared" si="710"/>
        <v>0</v>
      </c>
      <c r="FY104" s="116">
        <f t="shared" si="711"/>
        <v>0</v>
      </c>
      <c r="GD104" s="131">
        <f t="shared" si="712"/>
        <v>0</v>
      </c>
      <c r="GE104" s="115">
        <f t="shared" si="713"/>
        <v>0</v>
      </c>
      <c r="GF104" s="116">
        <f t="shared" si="714"/>
        <v>0</v>
      </c>
      <c r="GK104" s="131">
        <f t="shared" si="715"/>
        <v>0</v>
      </c>
      <c r="GL104" s="115">
        <f t="shared" si="716"/>
        <v>0</v>
      </c>
      <c r="GM104" s="116">
        <f t="shared" si="717"/>
        <v>0</v>
      </c>
      <c r="GR104" s="131">
        <f t="shared" si="718"/>
        <v>0</v>
      </c>
      <c r="GS104" s="115">
        <f t="shared" si="719"/>
        <v>0</v>
      </c>
      <c r="GT104" s="116">
        <f t="shared" si="720"/>
        <v>0</v>
      </c>
      <c r="GY104" s="131">
        <f t="shared" si="721"/>
        <v>0</v>
      </c>
      <c r="GZ104" s="115">
        <f t="shared" si="722"/>
        <v>0</v>
      </c>
      <c r="HA104" s="116">
        <f t="shared" si="723"/>
        <v>0</v>
      </c>
      <c r="HF104" s="131">
        <f t="shared" si="724"/>
        <v>0</v>
      </c>
      <c r="HG104" s="115">
        <f t="shared" si="725"/>
        <v>0</v>
      </c>
      <c r="HH104" s="116">
        <f t="shared" si="726"/>
        <v>0</v>
      </c>
      <c r="HM104" s="131">
        <f t="shared" si="727"/>
        <v>0</v>
      </c>
      <c r="HN104" s="115">
        <f t="shared" si="728"/>
        <v>0</v>
      </c>
      <c r="HO104" s="116">
        <f t="shared" si="729"/>
        <v>0</v>
      </c>
      <c r="HT104" s="131">
        <f t="shared" si="730"/>
        <v>0</v>
      </c>
      <c r="HU104" s="115">
        <f t="shared" si="731"/>
        <v>0</v>
      </c>
      <c r="HV104" s="116">
        <f t="shared" si="732"/>
        <v>0</v>
      </c>
      <c r="IA104" s="131">
        <f t="shared" si="733"/>
        <v>0</v>
      </c>
      <c r="IB104" s="115">
        <f t="shared" si="734"/>
        <v>0</v>
      </c>
      <c r="IC104" s="116">
        <f t="shared" si="735"/>
        <v>0</v>
      </c>
      <c r="IH104" s="131">
        <f t="shared" si="736"/>
        <v>0</v>
      </c>
      <c r="II104" s="115">
        <f t="shared" si="737"/>
        <v>0</v>
      </c>
      <c r="IJ104" s="116">
        <f t="shared" si="738"/>
        <v>0</v>
      </c>
      <c r="IO104" s="131">
        <f t="shared" si="739"/>
        <v>0</v>
      </c>
      <c r="IP104" s="115">
        <f t="shared" si="740"/>
        <v>0</v>
      </c>
      <c r="IQ104" s="116">
        <f t="shared" si="741"/>
        <v>0</v>
      </c>
    </row>
    <row r="105" spans="9:251" ht="11.25">
      <c r="I105" s="131">
        <f t="shared" si="742"/>
        <v>534007</v>
      </c>
      <c r="J105" s="115">
        <f t="shared" si="743"/>
        <v>534007</v>
      </c>
      <c r="K105" s="116">
        <f t="shared" si="744"/>
        <v>0</v>
      </c>
      <c r="R105" s="131">
        <f t="shared" si="745"/>
        <v>508700</v>
      </c>
      <c r="S105" s="115">
        <f t="shared" si="746"/>
        <v>508700</v>
      </c>
      <c r="T105" s="116">
        <f t="shared" si="747"/>
        <v>0</v>
      </c>
      <c r="Y105" s="131">
        <f t="shared" si="643"/>
        <v>6907</v>
      </c>
      <c r="Z105" s="115">
        <f t="shared" si="644"/>
        <v>6907</v>
      </c>
      <c r="AA105" s="116">
        <f t="shared" si="645"/>
        <v>0</v>
      </c>
      <c r="AF105" s="131">
        <f t="shared" si="646"/>
        <v>0</v>
      </c>
      <c r="AG105" s="115">
        <f t="shared" si="647"/>
        <v>0</v>
      </c>
      <c r="AH105" s="116">
        <f t="shared" si="648"/>
        <v>0</v>
      </c>
      <c r="AM105" s="131">
        <f t="shared" si="649"/>
        <v>0</v>
      </c>
      <c r="AN105" s="115">
        <f t="shared" si="650"/>
        <v>0</v>
      </c>
      <c r="AO105" s="116">
        <f t="shared" si="651"/>
        <v>0</v>
      </c>
      <c r="AT105" s="131">
        <f t="shared" si="652"/>
        <v>18400</v>
      </c>
      <c r="AU105" s="115">
        <f t="shared" si="653"/>
        <v>18400</v>
      </c>
      <c r="AV105" s="116">
        <f t="shared" si="654"/>
        <v>0</v>
      </c>
      <c r="BA105" s="131">
        <f t="shared" si="655"/>
        <v>0</v>
      </c>
      <c r="BB105" s="115">
        <f t="shared" si="656"/>
        <v>0</v>
      </c>
      <c r="BC105" s="116">
        <f t="shared" si="657"/>
        <v>0</v>
      </c>
      <c r="BH105" s="131">
        <f t="shared" si="658"/>
        <v>0</v>
      </c>
      <c r="BI105" s="115">
        <f t="shared" si="659"/>
        <v>0</v>
      </c>
      <c r="BJ105" s="116">
        <f t="shared" si="660"/>
        <v>0</v>
      </c>
      <c r="BO105" s="131">
        <f t="shared" si="661"/>
        <v>0</v>
      </c>
      <c r="BP105" s="115">
        <f t="shared" si="662"/>
        <v>0</v>
      </c>
      <c r="BQ105" s="116">
        <f t="shared" si="663"/>
        <v>0</v>
      </c>
      <c r="BV105" s="131">
        <f t="shared" si="664"/>
        <v>0</v>
      </c>
      <c r="BW105" s="115">
        <f t="shared" si="665"/>
        <v>0</v>
      </c>
      <c r="BX105" s="116">
        <f t="shared" si="666"/>
        <v>0</v>
      </c>
      <c r="CC105" s="131">
        <f t="shared" si="667"/>
        <v>0</v>
      </c>
      <c r="CD105" s="115">
        <f t="shared" si="668"/>
        <v>0</v>
      </c>
      <c r="CE105" s="116">
        <f t="shared" si="669"/>
        <v>0</v>
      </c>
      <c r="CJ105" s="131">
        <f t="shared" si="670"/>
        <v>0</v>
      </c>
      <c r="CK105" s="115">
        <f t="shared" si="671"/>
        <v>0</v>
      </c>
      <c r="CL105" s="116">
        <f t="shared" si="672"/>
        <v>0</v>
      </c>
      <c r="CQ105" s="131">
        <f t="shared" si="673"/>
        <v>0</v>
      </c>
      <c r="CR105" s="115">
        <f t="shared" si="674"/>
        <v>0</v>
      </c>
      <c r="CS105" s="116">
        <f t="shared" si="675"/>
        <v>0</v>
      </c>
      <c r="CX105" s="131">
        <f t="shared" si="676"/>
        <v>0</v>
      </c>
      <c r="CY105" s="115">
        <f t="shared" si="677"/>
        <v>0</v>
      </c>
      <c r="CZ105" s="116">
        <f t="shared" si="678"/>
        <v>0</v>
      </c>
      <c r="DE105" s="131">
        <f t="shared" si="679"/>
        <v>0</v>
      </c>
      <c r="DF105" s="115">
        <f t="shared" si="680"/>
        <v>0</v>
      </c>
      <c r="DG105" s="116">
        <f t="shared" si="681"/>
        <v>0</v>
      </c>
      <c r="DL105" s="131">
        <f t="shared" si="682"/>
        <v>0</v>
      </c>
      <c r="DM105" s="115">
        <f t="shared" si="683"/>
        <v>0</v>
      </c>
      <c r="DN105" s="116">
        <f t="shared" si="684"/>
        <v>0</v>
      </c>
      <c r="DS105" s="131">
        <f t="shared" si="685"/>
        <v>0</v>
      </c>
      <c r="DT105" s="115">
        <f t="shared" si="686"/>
        <v>0</v>
      </c>
      <c r="DU105" s="116">
        <f t="shared" si="687"/>
        <v>0</v>
      </c>
      <c r="DZ105" s="131">
        <f t="shared" si="688"/>
        <v>0</v>
      </c>
      <c r="EA105" s="115">
        <f t="shared" si="689"/>
        <v>0</v>
      </c>
      <c r="EB105" s="116">
        <f t="shared" si="690"/>
        <v>0</v>
      </c>
      <c r="EG105" s="131">
        <f t="shared" si="691"/>
        <v>0</v>
      </c>
      <c r="EH105" s="115">
        <f t="shared" si="692"/>
        <v>0</v>
      </c>
      <c r="EI105" s="116">
        <f t="shared" si="693"/>
        <v>0</v>
      </c>
      <c r="EN105" s="131">
        <f t="shared" si="694"/>
        <v>0</v>
      </c>
      <c r="EO105" s="115">
        <f t="shared" si="695"/>
        <v>0</v>
      </c>
      <c r="EP105" s="116">
        <f t="shared" si="696"/>
        <v>0</v>
      </c>
      <c r="EU105" s="131">
        <f t="shared" si="697"/>
        <v>0</v>
      </c>
      <c r="EV105" s="115">
        <f t="shared" si="698"/>
        <v>0</v>
      </c>
      <c r="EW105" s="116">
        <f t="shared" si="699"/>
        <v>0</v>
      </c>
      <c r="FB105" s="131">
        <f t="shared" si="700"/>
        <v>0</v>
      </c>
      <c r="FC105" s="115">
        <f t="shared" si="701"/>
        <v>0</v>
      </c>
      <c r="FD105" s="116">
        <f t="shared" si="702"/>
        <v>0</v>
      </c>
      <c r="FI105" s="131">
        <f t="shared" si="703"/>
        <v>0</v>
      </c>
      <c r="FJ105" s="115">
        <f t="shared" si="704"/>
        <v>0</v>
      </c>
      <c r="FK105" s="116">
        <f t="shared" si="705"/>
        <v>0</v>
      </c>
      <c r="FP105" s="131">
        <f t="shared" si="706"/>
        <v>0</v>
      </c>
      <c r="FQ105" s="115">
        <f t="shared" si="707"/>
        <v>0</v>
      </c>
      <c r="FR105" s="116">
        <f t="shared" si="708"/>
        <v>0</v>
      </c>
      <c r="FW105" s="131">
        <f t="shared" si="709"/>
        <v>0</v>
      </c>
      <c r="FX105" s="115">
        <f t="shared" si="710"/>
        <v>0</v>
      </c>
      <c r="FY105" s="116">
        <f t="shared" si="711"/>
        <v>0</v>
      </c>
      <c r="GD105" s="131">
        <f t="shared" si="712"/>
        <v>0</v>
      </c>
      <c r="GE105" s="115">
        <f t="shared" si="713"/>
        <v>0</v>
      </c>
      <c r="GF105" s="116">
        <f t="shared" si="714"/>
        <v>0</v>
      </c>
      <c r="GK105" s="131">
        <f t="shared" si="715"/>
        <v>0</v>
      </c>
      <c r="GL105" s="115">
        <f t="shared" si="716"/>
        <v>0</v>
      </c>
      <c r="GM105" s="116">
        <f t="shared" si="717"/>
        <v>0</v>
      </c>
      <c r="GR105" s="131">
        <f t="shared" si="718"/>
        <v>0</v>
      </c>
      <c r="GS105" s="115">
        <f t="shared" si="719"/>
        <v>0</v>
      </c>
      <c r="GT105" s="116">
        <f t="shared" si="720"/>
        <v>0</v>
      </c>
      <c r="GY105" s="131">
        <f t="shared" si="721"/>
        <v>0</v>
      </c>
      <c r="GZ105" s="115">
        <f t="shared" si="722"/>
        <v>0</v>
      </c>
      <c r="HA105" s="116">
        <f t="shared" si="723"/>
        <v>0</v>
      </c>
      <c r="HF105" s="131">
        <f t="shared" si="724"/>
        <v>0</v>
      </c>
      <c r="HG105" s="115">
        <f t="shared" si="725"/>
        <v>0</v>
      </c>
      <c r="HH105" s="116">
        <f t="shared" si="726"/>
        <v>0</v>
      </c>
      <c r="HM105" s="131">
        <f t="shared" si="727"/>
        <v>0</v>
      </c>
      <c r="HN105" s="115">
        <f t="shared" si="728"/>
        <v>0</v>
      </c>
      <c r="HO105" s="116">
        <f t="shared" si="729"/>
        <v>0</v>
      </c>
      <c r="HT105" s="131">
        <f t="shared" si="730"/>
        <v>0</v>
      </c>
      <c r="HU105" s="115">
        <f t="shared" si="731"/>
        <v>0</v>
      </c>
      <c r="HV105" s="116">
        <f t="shared" si="732"/>
        <v>0</v>
      </c>
      <c r="IA105" s="131">
        <f t="shared" si="733"/>
        <v>0</v>
      </c>
      <c r="IB105" s="115">
        <f t="shared" si="734"/>
        <v>0</v>
      </c>
      <c r="IC105" s="116">
        <f t="shared" si="735"/>
        <v>0</v>
      </c>
      <c r="IH105" s="131">
        <f t="shared" si="736"/>
        <v>0</v>
      </c>
      <c r="II105" s="115">
        <f t="shared" si="737"/>
        <v>0</v>
      </c>
      <c r="IJ105" s="116">
        <f t="shared" si="738"/>
        <v>0</v>
      </c>
      <c r="IO105" s="131">
        <f t="shared" si="739"/>
        <v>0</v>
      </c>
      <c r="IP105" s="115">
        <f t="shared" si="740"/>
        <v>0</v>
      </c>
      <c r="IQ105" s="116">
        <f t="shared" si="741"/>
        <v>0</v>
      </c>
    </row>
    <row r="106" spans="9:251" ht="11.25">
      <c r="I106" s="131">
        <f t="shared" si="742"/>
        <v>6627706</v>
      </c>
      <c r="J106" s="115">
        <f t="shared" si="743"/>
        <v>6627706</v>
      </c>
      <c r="K106" s="116">
        <f t="shared" si="744"/>
        <v>0</v>
      </c>
      <c r="R106" s="131">
        <f t="shared" si="745"/>
        <v>5359379</v>
      </c>
      <c r="S106" s="115">
        <f t="shared" si="746"/>
        <v>5359379</v>
      </c>
      <c r="T106" s="116">
        <f t="shared" si="747"/>
        <v>0</v>
      </c>
      <c r="Y106" s="131">
        <f t="shared" si="643"/>
        <v>704132</v>
      </c>
      <c r="Z106" s="115">
        <f t="shared" si="644"/>
        <v>704132</v>
      </c>
      <c r="AA106" s="116">
        <f t="shared" si="645"/>
        <v>0</v>
      </c>
      <c r="AF106" s="131">
        <f t="shared" si="646"/>
        <v>84318</v>
      </c>
      <c r="AG106" s="115">
        <f t="shared" si="647"/>
        <v>84318</v>
      </c>
      <c r="AH106" s="116">
        <f t="shared" si="648"/>
        <v>0</v>
      </c>
      <c r="AM106" s="131">
        <f t="shared" si="649"/>
        <v>0</v>
      </c>
      <c r="AN106" s="115">
        <f t="shared" si="650"/>
        <v>0</v>
      </c>
      <c r="AO106" s="116">
        <f t="shared" si="651"/>
        <v>0</v>
      </c>
      <c r="AT106" s="131">
        <f t="shared" si="652"/>
        <v>0</v>
      </c>
      <c r="AU106" s="115">
        <f t="shared" si="653"/>
        <v>0</v>
      </c>
      <c r="AV106" s="116">
        <f t="shared" si="654"/>
        <v>0</v>
      </c>
      <c r="BA106" s="131">
        <f t="shared" si="655"/>
        <v>283586</v>
      </c>
      <c r="BB106" s="115">
        <f t="shared" si="656"/>
        <v>283586</v>
      </c>
      <c r="BC106" s="116">
        <f t="shared" si="657"/>
        <v>0</v>
      </c>
      <c r="BH106" s="131">
        <f t="shared" si="658"/>
        <v>170439</v>
      </c>
      <c r="BI106" s="115">
        <f t="shared" si="659"/>
        <v>170439</v>
      </c>
      <c r="BJ106" s="116">
        <f t="shared" si="660"/>
        <v>0</v>
      </c>
      <c r="BO106" s="131">
        <f t="shared" si="661"/>
        <v>92</v>
      </c>
      <c r="BP106" s="115">
        <f t="shared" si="662"/>
        <v>92</v>
      </c>
      <c r="BQ106" s="116">
        <f t="shared" si="663"/>
        <v>0</v>
      </c>
      <c r="BV106" s="131">
        <f t="shared" si="664"/>
        <v>113055</v>
      </c>
      <c r="BW106" s="115">
        <f t="shared" si="665"/>
        <v>113055</v>
      </c>
      <c r="BX106" s="116">
        <f t="shared" si="666"/>
        <v>0</v>
      </c>
      <c r="CC106" s="131">
        <f t="shared" si="667"/>
        <v>196291</v>
      </c>
      <c r="CD106" s="115">
        <f t="shared" si="668"/>
        <v>196291</v>
      </c>
      <c r="CE106" s="116">
        <f t="shared" si="669"/>
        <v>0</v>
      </c>
      <c r="CJ106" s="131">
        <f t="shared" si="670"/>
        <v>2887</v>
      </c>
      <c r="CK106" s="115">
        <f t="shared" si="671"/>
        <v>2887</v>
      </c>
      <c r="CL106" s="116">
        <f t="shared" si="672"/>
        <v>0</v>
      </c>
      <c r="CQ106" s="131">
        <f t="shared" si="673"/>
        <v>8659</v>
      </c>
      <c r="CR106" s="115">
        <f t="shared" si="674"/>
        <v>8659</v>
      </c>
      <c r="CS106" s="116">
        <f t="shared" si="675"/>
        <v>0</v>
      </c>
      <c r="CX106" s="131">
        <f t="shared" si="676"/>
        <v>8181</v>
      </c>
      <c r="CY106" s="115">
        <f t="shared" si="677"/>
        <v>8181</v>
      </c>
      <c r="CZ106" s="116">
        <f t="shared" si="678"/>
        <v>0</v>
      </c>
      <c r="DE106" s="131">
        <f t="shared" si="679"/>
        <v>7371</v>
      </c>
      <c r="DF106" s="115">
        <f t="shared" si="680"/>
        <v>7371</v>
      </c>
      <c r="DG106" s="116">
        <f t="shared" si="681"/>
        <v>0</v>
      </c>
      <c r="DL106" s="131">
        <f t="shared" si="682"/>
        <v>2373</v>
      </c>
      <c r="DM106" s="115">
        <f t="shared" si="683"/>
        <v>2373</v>
      </c>
      <c r="DN106" s="116">
        <f t="shared" si="684"/>
        <v>0</v>
      </c>
      <c r="DS106" s="131">
        <f t="shared" si="685"/>
        <v>14073</v>
      </c>
      <c r="DT106" s="115">
        <f t="shared" si="686"/>
        <v>14073</v>
      </c>
      <c r="DU106" s="116">
        <f t="shared" si="687"/>
        <v>0</v>
      </c>
      <c r="DZ106" s="131">
        <f t="shared" si="688"/>
        <v>10691</v>
      </c>
      <c r="EA106" s="115">
        <f t="shared" si="689"/>
        <v>10691</v>
      </c>
      <c r="EB106" s="116">
        <f t="shared" si="690"/>
        <v>0</v>
      </c>
      <c r="EG106" s="131">
        <f t="shared" si="691"/>
        <v>11000</v>
      </c>
      <c r="EH106" s="115">
        <f t="shared" si="692"/>
        <v>11000</v>
      </c>
      <c r="EI106" s="116">
        <f t="shared" si="693"/>
        <v>0</v>
      </c>
      <c r="EN106" s="131">
        <f t="shared" si="694"/>
        <v>8574</v>
      </c>
      <c r="EO106" s="115">
        <f t="shared" si="695"/>
        <v>8574</v>
      </c>
      <c r="EP106" s="116">
        <f t="shared" si="696"/>
        <v>0</v>
      </c>
      <c r="EU106" s="131">
        <f t="shared" si="697"/>
        <v>9589</v>
      </c>
      <c r="EV106" s="115">
        <f t="shared" si="698"/>
        <v>9589</v>
      </c>
      <c r="EW106" s="116">
        <f t="shared" si="699"/>
        <v>0</v>
      </c>
      <c r="FB106" s="131">
        <f t="shared" si="700"/>
        <v>5509</v>
      </c>
      <c r="FC106" s="115">
        <f t="shared" si="701"/>
        <v>5509</v>
      </c>
      <c r="FD106" s="116">
        <f t="shared" si="702"/>
        <v>0</v>
      </c>
      <c r="FI106" s="131">
        <f t="shared" si="703"/>
        <v>8153</v>
      </c>
      <c r="FJ106" s="115">
        <f t="shared" si="704"/>
        <v>8153</v>
      </c>
      <c r="FK106" s="116">
        <f t="shared" si="705"/>
        <v>0</v>
      </c>
      <c r="FP106" s="131">
        <f t="shared" si="706"/>
        <v>3985</v>
      </c>
      <c r="FQ106" s="115">
        <f t="shared" si="707"/>
        <v>3985</v>
      </c>
      <c r="FR106" s="116">
        <f t="shared" si="708"/>
        <v>0</v>
      </c>
      <c r="FW106" s="131">
        <f t="shared" si="709"/>
        <v>8412</v>
      </c>
      <c r="FX106" s="115">
        <f t="shared" si="710"/>
        <v>8412</v>
      </c>
      <c r="FY106" s="116">
        <f t="shared" si="711"/>
        <v>0</v>
      </c>
      <c r="GD106" s="131">
        <f t="shared" si="712"/>
        <v>12146</v>
      </c>
      <c r="GE106" s="115">
        <f t="shared" si="713"/>
        <v>12146</v>
      </c>
      <c r="GF106" s="116">
        <f t="shared" si="714"/>
        <v>0</v>
      </c>
      <c r="GK106" s="131">
        <f t="shared" si="715"/>
        <v>5385</v>
      </c>
      <c r="GL106" s="115">
        <f t="shared" si="716"/>
        <v>5385</v>
      </c>
      <c r="GM106" s="116">
        <f t="shared" si="717"/>
        <v>0</v>
      </c>
      <c r="GR106" s="131">
        <f t="shared" si="718"/>
        <v>9195</v>
      </c>
      <c r="GS106" s="115">
        <f t="shared" si="719"/>
        <v>9195</v>
      </c>
      <c r="GT106" s="116">
        <f t="shared" si="720"/>
        <v>0</v>
      </c>
      <c r="GY106" s="131">
        <f t="shared" si="721"/>
        <v>3326</v>
      </c>
      <c r="GZ106" s="115">
        <f t="shared" si="722"/>
        <v>3326</v>
      </c>
      <c r="HA106" s="116">
        <f t="shared" si="723"/>
        <v>0</v>
      </c>
      <c r="HF106" s="131">
        <f t="shared" si="724"/>
        <v>5979</v>
      </c>
      <c r="HG106" s="115">
        <f t="shared" si="725"/>
        <v>5979</v>
      </c>
      <c r="HH106" s="116">
        <f t="shared" si="726"/>
        <v>0</v>
      </c>
      <c r="HM106" s="131">
        <f t="shared" si="727"/>
        <v>5645</v>
      </c>
      <c r="HN106" s="115">
        <f t="shared" si="728"/>
        <v>5645</v>
      </c>
      <c r="HO106" s="116">
        <f t="shared" si="729"/>
        <v>0</v>
      </c>
      <c r="HT106" s="131">
        <f t="shared" si="730"/>
        <v>16691</v>
      </c>
      <c r="HU106" s="115">
        <f t="shared" si="731"/>
        <v>16691</v>
      </c>
      <c r="HV106" s="116">
        <f t="shared" si="732"/>
        <v>0</v>
      </c>
      <c r="IA106" s="131">
        <f t="shared" si="733"/>
        <v>6489</v>
      </c>
      <c r="IB106" s="115">
        <f t="shared" si="734"/>
        <v>6489</v>
      </c>
      <c r="IC106" s="116">
        <f t="shared" si="735"/>
        <v>0</v>
      </c>
      <c r="IH106" s="131">
        <f t="shared" si="736"/>
        <v>8099</v>
      </c>
      <c r="II106" s="115">
        <f t="shared" si="737"/>
        <v>8099</v>
      </c>
      <c r="IJ106" s="116">
        <f t="shared" si="738"/>
        <v>0</v>
      </c>
      <c r="IO106" s="131">
        <f t="shared" si="739"/>
        <v>13879</v>
      </c>
      <c r="IP106" s="115">
        <f t="shared" si="740"/>
        <v>13879</v>
      </c>
      <c r="IQ106" s="116">
        <f t="shared" si="741"/>
        <v>0</v>
      </c>
    </row>
    <row r="107" spans="9:251" ht="11.25">
      <c r="I107" s="131">
        <f t="shared" si="742"/>
        <v>12000</v>
      </c>
      <c r="J107" s="115">
        <f t="shared" si="743"/>
        <v>12000</v>
      </c>
      <c r="K107" s="116">
        <f t="shared" si="744"/>
        <v>0</v>
      </c>
      <c r="R107" s="131">
        <f t="shared" si="745"/>
        <v>12000</v>
      </c>
      <c r="S107" s="115">
        <f t="shared" si="746"/>
        <v>12000</v>
      </c>
      <c r="T107" s="116">
        <f t="shared" si="747"/>
        <v>0</v>
      </c>
      <c r="Y107" s="131">
        <f t="shared" si="643"/>
        <v>0</v>
      </c>
      <c r="Z107" s="115">
        <f t="shared" si="644"/>
        <v>0</v>
      </c>
      <c r="AA107" s="116">
        <f t="shared" si="645"/>
        <v>0</v>
      </c>
      <c r="AF107" s="131">
        <f t="shared" si="646"/>
        <v>0</v>
      </c>
      <c r="AG107" s="115">
        <f t="shared" si="647"/>
        <v>0</v>
      </c>
      <c r="AH107" s="116">
        <f t="shared" si="648"/>
        <v>0</v>
      </c>
      <c r="AM107" s="131">
        <f t="shared" si="649"/>
        <v>0</v>
      </c>
      <c r="AN107" s="115">
        <f t="shared" si="650"/>
        <v>0</v>
      </c>
      <c r="AO107" s="116">
        <f t="shared" si="651"/>
        <v>0</v>
      </c>
      <c r="AT107" s="131">
        <f t="shared" si="652"/>
        <v>0</v>
      </c>
      <c r="AU107" s="115">
        <f t="shared" si="653"/>
        <v>0</v>
      </c>
      <c r="AV107" s="116">
        <f t="shared" si="654"/>
        <v>0</v>
      </c>
      <c r="BA107" s="131">
        <f t="shared" si="655"/>
        <v>0</v>
      </c>
      <c r="BB107" s="115">
        <f t="shared" si="656"/>
        <v>0</v>
      </c>
      <c r="BC107" s="116">
        <f t="shared" si="657"/>
        <v>0</v>
      </c>
      <c r="BH107" s="131">
        <f t="shared" si="658"/>
        <v>0</v>
      </c>
      <c r="BI107" s="115">
        <f t="shared" si="659"/>
        <v>0</v>
      </c>
      <c r="BJ107" s="116">
        <f t="shared" si="660"/>
        <v>0</v>
      </c>
      <c r="BO107" s="131">
        <f t="shared" si="661"/>
        <v>0</v>
      </c>
      <c r="BP107" s="115">
        <f t="shared" si="662"/>
        <v>0</v>
      </c>
      <c r="BQ107" s="116">
        <f t="shared" si="663"/>
        <v>0</v>
      </c>
      <c r="BV107" s="131">
        <f t="shared" si="664"/>
        <v>0</v>
      </c>
      <c r="BW107" s="115">
        <f t="shared" si="665"/>
        <v>0</v>
      </c>
      <c r="BX107" s="116">
        <f t="shared" si="666"/>
        <v>0</v>
      </c>
      <c r="CC107" s="131">
        <f t="shared" si="667"/>
        <v>0</v>
      </c>
      <c r="CD107" s="115">
        <f t="shared" si="668"/>
        <v>0</v>
      </c>
      <c r="CE107" s="116">
        <f t="shared" si="669"/>
        <v>0</v>
      </c>
      <c r="CJ107" s="131">
        <f t="shared" si="670"/>
        <v>0</v>
      </c>
      <c r="CK107" s="115">
        <f t="shared" si="671"/>
        <v>0</v>
      </c>
      <c r="CL107" s="116">
        <f t="shared" si="672"/>
        <v>0</v>
      </c>
      <c r="CQ107" s="131">
        <f t="shared" si="673"/>
        <v>0</v>
      </c>
      <c r="CR107" s="115">
        <f t="shared" si="674"/>
        <v>0</v>
      </c>
      <c r="CS107" s="116">
        <f t="shared" si="675"/>
        <v>0</v>
      </c>
      <c r="CX107" s="131">
        <f t="shared" si="676"/>
        <v>0</v>
      </c>
      <c r="CY107" s="115">
        <f t="shared" si="677"/>
        <v>0</v>
      </c>
      <c r="CZ107" s="116">
        <f t="shared" si="678"/>
        <v>0</v>
      </c>
      <c r="DE107" s="131">
        <f t="shared" si="679"/>
        <v>0</v>
      </c>
      <c r="DF107" s="115">
        <f t="shared" si="680"/>
        <v>0</v>
      </c>
      <c r="DG107" s="116">
        <f t="shared" si="681"/>
        <v>0</v>
      </c>
      <c r="DL107" s="131">
        <f t="shared" si="682"/>
        <v>0</v>
      </c>
      <c r="DM107" s="115">
        <f t="shared" si="683"/>
        <v>0</v>
      </c>
      <c r="DN107" s="116">
        <f t="shared" si="684"/>
        <v>0</v>
      </c>
      <c r="DS107" s="131">
        <f t="shared" si="685"/>
        <v>0</v>
      </c>
      <c r="DT107" s="115">
        <f t="shared" si="686"/>
        <v>0</v>
      </c>
      <c r="DU107" s="116">
        <f t="shared" si="687"/>
        <v>0</v>
      </c>
      <c r="DZ107" s="131">
        <f t="shared" si="688"/>
        <v>0</v>
      </c>
      <c r="EA107" s="115">
        <f t="shared" si="689"/>
        <v>0</v>
      </c>
      <c r="EB107" s="116">
        <f t="shared" si="690"/>
        <v>0</v>
      </c>
      <c r="EG107" s="131">
        <f t="shared" si="691"/>
        <v>0</v>
      </c>
      <c r="EH107" s="115">
        <f t="shared" si="692"/>
        <v>0</v>
      </c>
      <c r="EI107" s="116">
        <f t="shared" si="693"/>
        <v>0</v>
      </c>
      <c r="EN107" s="131">
        <f t="shared" si="694"/>
        <v>0</v>
      </c>
      <c r="EO107" s="115">
        <f t="shared" si="695"/>
        <v>0</v>
      </c>
      <c r="EP107" s="116">
        <f t="shared" si="696"/>
        <v>0</v>
      </c>
      <c r="EU107" s="131">
        <f t="shared" si="697"/>
        <v>0</v>
      </c>
      <c r="EV107" s="115">
        <f t="shared" si="698"/>
        <v>0</v>
      </c>
      <c r="EW107" s="116">
        <f t="shared" si="699"/>
        <v>0</v>
      </c>
      <c r="FB107" s="131">
        <f t="shared" si="700"/>
        <v>0</v>
      </c>
      <c r="FC107" s="115">
        <f t="shared" si="701"/>
        <v>0</v>
      </c>
      <c r="FD107" s="116">
        <f t="shared" si="702"/>
        <v>0</v>
      </c>
      <c r="FI107" s="131">
        <f t="shared" si="703"/>
        <v>0</v>
      </c>
      <c r="FJ107" s="115">
        <f t="shared" si="704"/>
        <v>0</v>
      </c>
      <c r="FK107" s="116">
        <f t="shared" si="705"/>
        <v>0</v>
      </c>
      <c r="FP107" s="131">
        <f t="shared" si="706"/>
        <v>0</v>
      </c>
      <c r="FQ107" s="115">
        <f t="shared" si="707"/>
        <v>0</v>
      </c>
      <c r="FR107" s="116">
        <f t="shared" si="708"/>
        <v>0</v>
      </c>
      <c r="FW107" s="131">
        <f t="shared" si="709"/>
        <v>0</v>
      </c>
      <c r="FX107" s="115">
        <f t="shared" si="710"/>
        <v>0</v>
      </c>
      <c r="FY107" s="116">
        <f t="shared" si="711"/>
        <v>0</v>
      </c>
      <c r="GD107" s="131">
        <f t="shared" si="712"/>
        <v>0</v>
      </c>
      <c r="GE107" s="115">
        <f t="shared" si="713"/>
        <v>0</v>
      </c>
      <c r="GF107" s="116">
        <f t="shared" si="714"/>
        <v>0</v>
      </c>
      <c r="GK107" s="131">
        <f t="shared" si="715"/>
        <v>0</v>
      </c>
      <c r="GL107" s="115">
        <f t="shared" si="716"/>
        <v>0</v>
      </c>
      <c r="GM107" s="116">
        <f t="shared" si="717"/>
        <v>0</v>
      </c>
      <c r="GR107" s="131">
        <f t="shared" si="718"/>
        <v>0</v>
      </c>
      <c r="GS107" s="115">
        <f t="shared" si="719"/>
        <v>0</v>
      </c>
      <c r="GT107" s="116">
        <f t="shared" si="720"/>
        <v>0</v>
      </c>
      <c r="GY107" s="131">
        <f t="shared" si="721"/>
        <v>0</v>
      </c>
      <c r="GZ107" s="115">
        <f t="shared" si="722"/>
        <v>0</v>
      </c>
      <c r="HA107" s="116">
        <f t="shared" si="723"/>
        <v>0</v>
      </c>
      <c r="HF107" s="131">
        <f t="shared" si="724"/>
        <v>0</v>
      </c>
      <c r="HG107" s="115">
        <f t="shared" si="725"/>
        <v>0</v>
      </c>
      <c r="HH107" s="116">
        <f t="shared" si="726"/>
        <v>0</v>
      </c>
      <c r="HM107" s="131">
        <f t="shared" si="727"/>
        <v>0</v>
      </c>
      <c r="HN107" s="115">
        <f t="shared" si="728"/>
        <v>0</v>
      </c>
      <c r="HO107" s="116">
        <f t="shared" si="729"/>
        <v>0</v>
      </c>
      <c r="HT107" s="131">
        <f t="shared" si="730"/>
        <v>0</v>
      </c>
      <c r="HU107" s="115">
        <f t="shared" si="731"/>
        <v>0</v>
      </c>
      <c r="HV107" s="116">
        <f t="shared" si="732"/>
        <v>0</v>
      </c>
      <c r="IA107" s="131">
        <f t="shared" si="733"/>
        <v>0</v>
      </c>
      <c r="IB107" s="115">
        <f t="shared" si="734"/>
        <v>0</v>
      </c>
      <c r="IC107" s="116">
        <f t="shared" si="735"/>
        <v>0</v>
      </c>
      <c r="IH107" s="131">
        <f t="shared" si="736"/>
        <v>0</v>
      </c>
      <c r="II107" s="115">
        <f t="shared" si="737"/>
        <v>0</v>
      </c>
      <c r="IJ107" s="116">
        <f t="shared" si="738"/>
        <v>0</v>
      </c>
      <c r="IO107" s="131">
        <f t="shared" si="739"/>
        <v>0</v>
      </c>
      <c r="IP107" s="115">
        <f t="shared" si="740"/>
        <v>0</v>
      </c>
      <c r="IQ107" s="116">
        <f t="shared" si="741"/>
        <v>0</v>
      </c>
    </row>
    <row r="108" spans="9:251" ht="11.25">
      <c r="I108" s="131">
        <f t="shared" si="742"/>
        <v>12000</v>
      </c>
      <c r="J108" s="115">
        <f t="shared" si="743"/>
        <v>12000</v>
      </c>
      <c r="K108" s="116">
        <f t="shared" si="744"/>
        <v>0</v>
      </c>
      <c r="R108" s="131">
        <f t="shared" si="745"/>
        <v>12000</v>
      </c>
      <c r="S108" s="115">
        <f t="shared" si="746"/>
        <v>12000</v>
      </c>
      <c r="T108" s="116">
        <f t="shared" si="747"/>
        <v>0</v>
      </c>
      <c r="Y108" s="131">
        <f t="shared" si="643"/>
        <v>0</v>
      </c>
      <c r="Z108" s="115">
        <f t="shared" si="644"/>
        <v>0</v>
      </c>
      <c r="AA108" s="116">
        <f t="shared" si="645"/>
        <v>0</v>
      </c>
      <c r="AF108" s="131">
        <f t="shared" si="646"/>
        <v>0</v>
      </c>
      <c r="AG108" s="115">
        <f t="shared" si="647"/>
        <v>0</v>
      </c>
      <c r="AH108" s="116">
        <f t="shared" si="648"/>
        <v>0</v>
      </c>
      <c r="AM108" s="131">
        <f t="shared" si="649"/>
        <v>0</v>
      </c>
      <c r="AN108" s="115">
        <f t="shared" si="650"/>
        <v>0</v>
      </c>
      <c r="AO108" s="116">
        <f t="shared" si="651"/>
        <v>0</v>
      </c>
      <c r="AT108" s="131">
        <f t="shared" si="652"/>
        <v>0</v>
      </c>
      <c r="AU108" s="115">
        <f t="shared" si="653"/>
        <v>0</v>
      </c>
      <c r="AV108" s="116">
        <f t="shared" si="654"/>
        <v>0</v>
      </c>
      <c r="BA108" s="131">
        <f t="shared" si="655"/>
        <v>0</v>
      </c>
      <c r="BB108" s="115">
        <f t="shared" si="656"/>
        <v>0</v>
      </c>
      <c r="BC108" s="116">
        <f t="shared" si="657"/>
        <v>0</v>
      </c>
      <c r="BH108" s="131">
        <f t="shared" si="658"/>
        <v>0</v>
      </c>
      <c r="BI108" s="115">
        <f t="shared" si="659"/>
        <v>0</v>
      </c>
      <c r="BJ108" s="116">
        <f t="shared" si="660"/>
        <v>0</v>
      </c>
      <c r="BO108" s="131">
        <f t="shared" si="661"/>
        <v>0</v>
      </c>
      <c r="BP108" s="115">
        <f t="shared" si="662"/>
        <v>0</v>
      </c>
      <c r="BQ108" s="116">
        <f t="shared" si="663"/>
        <v>0</v>
      </c>
      <c r="BV108" s="131">
        <f t="shared" si="664"/>
        <v>0</v>
      </c>
      <c r="BW108" s="115">
        <f t="shared" si="665"/>
        <v>0</v>
      </c>
      <c r="BX108" s="116">
        <f t="shared" si="666"/>
        <v>0</v>
      </c>
      <c r="CC108" s="131">
        <f t="shared" si="667"/>
        <v>0</v>
      </c>
      <c r="CD108" s="115">
        <f t="shared" si="668"/>
        <v>0</v>
      </c>
      <c r="CE108" s="116">
        <f t="shared" si="669"/>
        <v>0</v>
      </c>
      <c r="CJ108" s="131">
        <f t="shared" si="670"/>
        <v>0</v>
      </c>
      <c r="CK108" s="115">
        <f t="shared" si="671"/>
        <v>0</v>
      </c>
      <c r="CL108" s="116">
        <f t="shared" si="672"/>
        <v>0</v>
      </c>
      <c r="CQ108" s="131">
        <f t="shared" si="673"/>
        <v>0</v>
      </c>
      <c r="CR108" s="115">
        <f t="shared" si="674"/>
        <v>0</v>
      </c>
      <c r="CS108" s="116">
        <f t="shared" si="675"/>
        <v>0</v>
      </c>
      <c r="CX108" s="131">
        <f t="shared" si="676"/>
        <v>0</v>
      </c>
      <c r="CY108" s="115">
        <f t="shared" si="677"/>
        <v>0</v>
      </c>
      <c r="CZ108" s="116">
        <f t="shared" si="678"/>
        <v>0</v>
      </c>
      <c r="DE108" s="131">
        <f t="shared" si="679"/>
        <v>0</v>
      </c>
      <c r="DF108" s="115">
        <f t="shared" si="680"/>
        <v>0</v>
      </c>
      <c r="DG108" s="116">
        <f t="shared" si="681"/>
        <v>0</v>
      </c>
      <c r="DL108" s="131">
        <f t="shared" si="682"/>
        <v>0</v>
      </c>
      <c r="DM108" s="115">
        <f t="shared" si="683"/>
        <v>0</v>
      </c>
      <c r="DN108" s="116">
        <f t="shared" si="684"/>
        <v>0</v>
      </c>
      <c r="DS108" s="131">
        <f t="shared" si="685"/>
        <v>0</v>
      </c>
      <c r="DT108" s="115">
        <f t="shared" si="686"/>
        <v>0</v>
      </c>
      <c r="DU108" s="116">
        <f t="shared" si="687"/>
        <v>0</v>
      </c>
      <c r="DZ108" s="131">
        <f t="shared" si="688"/>
        <v>0</v>
      </c>
      <c r="EA108" s="115">
        <f t="shared" si="689"/>
        <v>0</v>
      </c>
      <c r="EB108" s="116">
        <f t="shared" si="690"/>
        <v>0</v>
      </c>
      <c r="EG108" s="131">
        <f t="shared" si="691"/>
        <v>0</v>
      </c>
      <c r="EH108" s="115">
        <f t="shared" si="692"/>
        <v>0</v>
      </c>
      <c r="EI108" s="116">
        <f t="shared" si="693"/>
        <v>0</v>
      </c>
      <c r="EN108" s="131">
        <f t="shared" si="694"/>
        <v>0</v>
      </c>
      <c r="EO108" s="115">
        <f t="shared" si="695"/>
        <v>0</v>
      </c>
      <c r="EP108" s="116">
        <f t="shared" si="696"/>
        <v>0</v>
      </c>
      <c r="EU108" s="131">
        <f t="shared" si="697"/>
        <v>0</v>
      </c>
      <c r="EV108" s="115">
        <f t="shared" si="698"/>
        <v>0</v>
      </c>
      <c r="EW108" s="116">
        <f t="shared" si="699"/>
        <v>0</v>
      </c>
      <c r="FB108" s="131">
        <f t="shared" si="700"/>
        <v>0</v>
      </c>
      <c r="FC108" s="115">
        <f t="shared" si="701"/>
        <v>0</v>
      </c>
      <c r="FD108" s="116">
        <f t="shared" si="702"/>
        <v>0</v>
      </c>
      <c r="FI108" s="131">
        <f t="shared" si="703"/>
        <v>0</v>
      </c>
      <c r="FJ108" s="115">
        <f t="shared" si="704"/>
        <v>0</v>
      </c>
      <c r="FK108" s="116">
        <f t="shared" si="705"/>
        <v>0</v>
      </c>
      <c r="FP108" s="131">
        <f t="shared" si="706"/>
        <v>0</v>
      </c>
      <c r="FQ108" s="115">
        <f t="shared" si="707"/>
        <v>0</v>
      </c>
      <c r="FR108" s="116">
        <f t="shared" si="708"/>
        <v>0</v>
      </c>
      <c r="FW108" s="131">
        <f t="shared" si="709"/>
        <v>0</v>
      </c>
      <c r="FX108" s="115">
        <f t="shared" si="710"/>
        <v>0</v>
      </c>
      <c r="FY108" s="116">
        <f t="shared" si="711"/>
        <v>0</v>
      </c>
      <c r="GD108" s="131">
        <f t="shared" si="712"/>
        <v>0</v>
      </c>
      <c r="GE108" s="115">
        <f t="shared" si="713"/>
        <v>0</v>
      </c>
      <c r="GF108" s="116">
        <f t="shared" si="714"/>
        <v>0</v>
      </c>
      <c r="GK108" s="131">
        <f t="shared" si="715"/>
        <v>0</v>
      </c>
      <c r="GL108" s="115">
        <f t="shared" si="716"/>
        <v>0</v>
      </c>
      <c r="GM108" s="116">
        <f t="shared" si="717"/>
        <v>0</v>
      </c>
      <c r="GR108" s="131">
        <f t="shared" si="718"/>
        <v>0</v>
      </c>
      <c r="GS108" s="115">
        <f t="shared" si="719"/>
        <v>0</v>
      </c>
      <c r="GT108" s="116">
        <f t="shared" si="720"/>
        <v>0</v>
      </c>
      <c r="GY108" s="131">
        <f t="shared" si="721"/>
        <v>0</v>
      </c>
      <c r="GZ108" s="115">
        <f t="shared" si="722"/>
        <v>0</v>
      </c>
      <c r="HA108" s="116">
        <f t="shared" si="723"/>
        <v>0</v>
      </c>
      <c r="HF108" s="131">
        <f t="shared" si="724"/>
        <v>0</v>
      </c>
      <c r="HG108" s="115">
        <f t="shared" si="725"/>
        <v>0</v>
      </c>
      <c r="HH108" s="116">
        <f t="shared" si="726"/>
        <v>0</v>
      </c>
      <c r="HM108" s="131">
        <f t="shared" si="727"/>
        <v>0</v>
      </c>
      <c r="HN108" s="115">
        <f t="shared" si="728"/>
        <v>0</v>
      </c>
      <c r="HO108" s="116">
        <f t="shared" si="729"/>
        <v>0</v>
      </c>
      <c r="HT108" s="131">
        <f t="shared" si="730"/>
        <v>0</v>
      </c>
      <c r="HU108" s="115">
        <f t="shared" si="731"/>
        <v>0</v>
      </c>
      <c r="HV108" s="116">
        <f t="shared" si="732"/>
        <v>0</v>
      </c>
      <c r="IA108" s="131">
        <f t="shared" si="733"/>
        <v>0</v>
      </c>
      <c r="IB108" s="115">
        <f t="shared" si="734"/>
        <v>0</v>
      </c>
      <c r="IC108" s="116">
        <f t="shared" si="735"/>
        <v>0</v>
      </c>
      <c r="IH108" s="131">
        <f t="shared" si="736"/>
        <v>0</v>
      </c>
      <c r="II108" s="115">
        <f t="shared" si="737"/>
        <v>0</v>
      </c>
      <c r="IJ108" s="116">
        <f t="shared" si="738"/>
        <v>0</v>
      </c>
      <c r="IO108" s="131">
        <f t="shared" si="739"/>
        <v>0</v>
      </c>
      <c r="IP108" s="115">
        <f t="shared" si="740"/>
        <v>0</v>
      </c>
      <c r="IQ108" s="116">
        <f t="shared" si="741"/>
        <v>0</v>
      </c>
    </row>
    <row r="109" spans="9:251" ht="11.25">
      <c r="I109" s="131">
        <f t="shared" si="742"/>
        <v>0</v>
      </c>
      <c r="J109" s="115">
        <f t="shared" si="743"/>
        <v>0</v>
      </c>
      <c r="K109" s="116">
        <f t="shared" si="744"/>
        <v>0</v>
      </c>
      <c r="R109" s="131">
        <f t="shared" si="745"/>
        <v>0</v>
      </c>
      <c r="S109" s="115">
        <f t="shared" si="746"/>
        <v>0</v>
      </c>
      <c r="T109" s="116">
        <f t="shared" si="747"/>
        <v>0</v>
      </c>
      <c r="Y109" s="131">
        <f t="shared" si="643"/>
        <v>0</v>
      </c>
      <c r="Z109" s="115">
        <f t="shared" si="644"/>
        <v>0</v>
      </c>
      <c r="AA109" s="116">
        <f t="shared" si="645"/>
        <v>0</v>
      </c>
      <c r="AF109" s="131">
        <f t="shared" si="646"/>
        <v>0</v>
      </c>
      <c r="AG109" s="115">
        <f t="shared" si="647"/>
        <v>0</v>
      </c>
      <c r="AH109" s="116">
        <f t="shared" si="648"/>
        <v>0</v>
      </c>
      <c r="AM109" s="131">
        <f t="shared" si="649"/>
        <v>0</v>
      </c>
      <c r="AN109" s="115">
        <f t="shared" si="650"/>
        <v>0</v>
      </c>
      <c r="AO109" s="116">
        <f t="shared" si="651"/>
        <v>0</v>
      </c>
      <c r="AT109" s="131">
        <f t="shared" si="652"/>
        <v>0</v>
      </c>
      <c r="AU109" s="115">
        <f t="shared" si="653"/>
        <v>0</v>
      </c>
      <c r="AV109" s="116">
        <f t="shared" si="654"/>
        <v>0</v>
      </c>
      <c r="BA109" s="131">
        <f t="shared" si="655"/>
        <v>0</v>
      </c>
      <c r="BB109" s="115">
        <f t="shared" si="656"/>
        <v>0</v>
      </c>
      <c r="BC109" s="116">
        <f t="shared" si="657"/>
        <v>0</v>
      </c>
      <c r="BH109" s="131">
        <f t="shared" si="658"/>
        <v>0</v>
      </c>
      <c r="BI109" s="115">
        <f t="shared" si="659"/>
        <v>0</v>
      </c>
      <c r="BJ109" s="116">
        <f t="shared" si="660"/>
        <v>0</v>
      </c>
      <c r="BO109" s="131">
        <f t="shared" si="661"/>
        <v>0</v>
      </c>
      <c r="BP109" s="115">
        <f t="shared" si="662"/>
        <v>0</v>
      </c>
      <c r="BQ109" s="116">
        <f t="shared" si="663"/>
        <v>0</v>
      </c>
      <c r="BV109" s="131">
        <f t="shared" si="664"/>
        <v>0</v>
      </c>
      <c r="BW109" s="115">
        <f t="shared" si="665"/>
        <v>0</v>
      </c>
      <c r="BX109" s="116">
        <f t="shared" si="666"/>
        <v>0</v>
      </c>
      <c r="CC109" s="131">
        <f t="shared" si="667"/>
        <v>0</v>
      </c>
      <c r="CD109" s="115">
        <f t="shared" si="668"/>
        <v>0</v>
      </c>
      <c r="CE109" s="116">
        <f t="shared" si="669"/>
        <v>0</v>
      </c>
      <c r="CJ109" s="131">
        <f t="shared" si="670"/>
        <v>0</v>
      </c>
      <c r="CK109" s="115">
        <f t="shared" si="671"/>
        <v>0</v>
      </c>
      <c r="CL109" s="116">
        <f t="shared" si="672"/>
        <v>0</v>
      </c>
      <c r="CQ109" s="131">
        <f t="shared" si="673"/>
        <v>0</v>
      </c>
      <c r="CR109" s="115">
        <f t="shared" si="674"/>
        <v>0</v>
      </c>
      <c r="CS109" s="116">
        <f t="shared" si="675"/>
        <v>0</v>
      </c>
      <c r="CX109" s="131">
        <f t="shared" si="676"/>
        <v>0</v>
      </c>
      <c r="CY109" s="115">
        <f t="shared" si="677"/>
        <v>0</v>
      </c>
      <c r="CZ109" s="116">
        <f t="shared" si="678"/>
        <v>0</v>
      </c>
      <c r="DE109" s="131">
        <f t="shared" si="679"/>
        <v>0</v>
      </c>
      <c r="DF109" s="115">
        <f t="shared" si="680"/>
        <v>0</v>
      </c>
      <c r="DG109" s="116">
        <f t="shared" si="681"/>
        <v>0</v>
      </c>
      <c r="DL109" s="131">
        <f t="shared" si="682"/>
        <v>0</v>
      </c>
      <c r="DM109" s="115">
        <f t="shared" si="683"/>
        <v>0</v>
      </c>
      <c r="DN109" s="116">
        <f t="shared" si="684"/>
        <v>0</v>
      </c>
      <c r="DS109" s="131">
        <f t="shared" si="685"/>
        <v>0</v>
      </c>
      <c r="DT109" s="115">
        <f t="shared" si="686"/>
        <v>0</v>
      </c>
      <c r="DU109" s="116">
        <f t="shared" si="687"/>
        <v>0</v>
      </c>
      <c r="DZ109" s="131">
        <f t="shared" si="688"/>
        <v>0</v>
      </c>
      <c r="EA109" s="115">
        <f t="shared" si="689"/>
        <v>0</v>
      </c>
      <c r="EB109" s="116">
        <f t="shared" si="690"/>
        <v>0</v>
      </c>
      <c r="EG109" s="131">
        <f t="shared" si="691"/>
        <v>0</v>
      </c>
      <c r="EH109" s="115">
        <f t="shared" si="692"/>
        <v>0</v>
      </c>
      <c r="EI109" s="116">
        <f t="shared" si="693"/>
        <v>0</v>
      </c>
      <c r="EN109" s="131">
        <f t="shared" si="694"/>
        <v>0</v>
      </c>
      <c r="EO109" s="115">
        <f t="shared" si="695"/>
        <v>0</v>
      </c>
      <c r="EP109" s="116">
        <f t="shared" si="696"/>
        <v>0</v>
      </c>
      <c r="EU109" s="131">
        <f t="shared" si="697"/>
        <v>0</v>
      </c>
      <c r="EV109" s="115">
        <f t="shared" si="698"/>
        <v>0</v>
      </c>
      <c r="EW109" s="116">
        <f t="shared" si="699"/>
        <v>0</v>
      </c>
      <c r="FB109" s="131">
        <f t="shared" si="700"/>
        <v>0</v>
      </c>
      <c r="FC109" s="115">
        <f t="shared" si="701"/>
        <v>0</v>
      </c>
      <c r="FD109" s="116">
        <f t="shared" si="702"/>
        <v>0</v>
      </c>
      <c r="FI109" s="131">
        <f t="shared" si="703"/>
        <v>0</v>
      </c>
      <c r="FJ109" s="115">
        <f t="shared" si="704"/>
        <v>0</v>
      </c>
      <c r="FK109" s="116">
        <f t="shared" si="705"/>
        <v>0</v>
      </c>
      <c r="FP109" s="131">
        <f t="shared" si="706"/>
        <v>0</v>
      </c>
      <c r="FQ109" s="115">
        <f t="shared" si="707"/>
        <v>0</v>
      </c>
      <c r="FR109" s="116">
        <f t="shared" si="708"/>
        <v>0</v>
      </c>
      <c r="FW109" s="131">
        <f t="shared" si="709"/>
        <v>0</v>
      </c>
      <c r="FX109" s="115">
        <f t="shared" si="710"/>
        <v>0</v>
      </c>
      <c r="FY109" s="116">
        <f t="shared" si="711"/>
        <v>0</v>
      </c>
      <c r="GD109" s="131">
        <f t="shared" si="712"/>
        <v>0</v>
      </c>
      <c r="GE109" s="115">
        <f t="shared" si="713"/>
        <v>0</v>
      </c>
      <c r="GF109" s="116">
        <f t="shared" si="714"/>
        <v>0</v>
      </c>
      <c r="GK109" s="131">
        <f t="shared" si="715"/>
        <v>0</v>
      </c>
      <c r="GL109" s="115">
        <f t="shared" si="716"/>
        <v>0</v>
      </c>
      <c r="GM109" s="116">
        <f t="shared" si="717"/>
        <v>0</v>
      </c>
      <c r="GR109" s="131">
        <f t="shared" si="718"/>
        <v>0</v>
      </c>
      <c r="GS109" s="115">
        <f t="shared" si="719"/>
        <v>0</v>
      </c>
      <c r="GT109" s="116">
        <f t="shared" si="720"/>
        <v>0</v>
      </c>
      <c r="GY109" s="131">
        <f t="shared" si="721"/>
        <v>0</v>
      </c>
      <c r="GZ109" s="115">
        <f t="shared" si="722"/>
        <v>0</v>
      </c>
      <c r="HA109" s="116">
        <f t="shared" si="723"/>
        <v>0</v>
      </c>
      <c r="HF109" s="131">
        <f t="shared" si="724"/>
        <v>0</v>
      </c>
      <c r="HG109" s="115">
        <f t="shared" si="725"/>
        <v>0</v>
      </c>
      <c r="HH109" s="116">
        <f t="shared" si="726"/>
        <v>0</v>
      </c>
      <c r="HM109" s="131">
        <f t="shared" si="727"/>
        <v>0</v>
      </c>
      <c r="HN109" s="115">
        <f t="shared" si="728"/>
        <v>0</v>
      </c>
      <c r="HO109" s="116">
        <f t="shared" si="729"/>
        <v>0</v>
      </c>
      <c r="HT109" s="131">
        <f t="shared" si="730"/>
        <v>0</v>
      </c>
      <c r="HU109" s="115">
        <f t="shared" si="731"/>
        <v>0</v>
      </c>
      <c r="HV109" s="116">
        <f t="shared" si="732"/>
        <v>0</v>
      </c>
      <c r="IA109" s="131">
        <f t="shared" si="733"/>
        <v>0</v>
      </c>
      <c r="IB109" s="115">
        <f t="shared" si="734"/>
        <v>0</v>
      </c>
      <c r="IC109" s="116">
        <f t="shared" si="735"/>
        <v>0</v>
      </c>
      <c r="IH109" s="131">
        <f t="shared" si="736"/>
        <v>0</v>
      </c>
      <c r="II109" s="115">
        <f t="shared" si="737"/>
        <v>0</v>
      </c>
      <c r="IJ109" s="116">
        <f t="shared" si="738"/>
        <v>0</v>
      </c>
      <c r="IO109" s="131">
        <f t="shared" si="739"/>
        <v>0</v>
      </c>
      <c r="IP109" s="115">
        <f t="shared" si="740"/>
        <v>0</v>
      </c>
      <c r="IQ109" s="116">
        <f t="shared" si="741"/>
        <v>0</v>
      </c>
    </row>
    <row r="110" spans="9:251" ht="11.25">
      <c r="I110" s="131">
        <f t="shared" si="742"/>
        <v>25505164</v>
      </c>
      <c r="J110" s="115">
        <f t="shared" si="743"/>
        <v>25505164</v>
      </c>
      <c r="K110" s="116">
        <f t="shared" si="744"/>
        <v>0</v>
      </c>
      <c r="R110" s="131">
        <f t="shared" si="745"/>
        <v>22476011.4</v>
      </c>
      <c r="S110" s="115">
        <f t="shared" si="746"/>
        <v>22476011</v>
      </c>
      <c r="T110" s="116">
        <f t="shared" si="747"/>
        <v>0.3999999985098839</v>
      </c>
      <c r="Y110" s="131">
        <f t="shared" si="643"/>
        <v>715289</v>
      </c>
      <c r="Z110" s="115">
        <f t="shared" si="644"/>
        <v>715289</v>
      </c>
      <c r="AA110" s="116">
        <f t="shared" si="645"/>
        <v>0</v>
      </c>
      <c r="AF110" s="131">
        <f t="shared" si="646"/>
        <v>1815587</v>
      </c>
      <c r="AG110" s="115">
        <f t="shared" si="647"/>
        <v>1815587</v>
      </c>
      <c r="AH110" s="116">
        <f t="shared" si="648"/>
        <v>0</v>
      </c>
      <c r="AM110" s="131">
        <f t="shared" si="649"/>
        <v>0</v>
      </c>
      <c r="AN110" s="115">
        <f t="shared" si="650"/>
        <v>0</v>
      </c>
      <c r="AO110" s="116">
        <f t="shared" si="651"/>
        <v>0</v>
      </c>
      <c r="AT110" s="131">
        <f t="shared" si="652"/>
        <v>18400</v>
      </c>
      <c r="AU110" s="115">
        <f t="shared" si="653"/>
        <v>18400</v>
      </c>
      <c r="AV110" s="116">
        <f t="shared" si="654"/>
        <v>0</v>
      </c>
      <c r="BA110" s="131">
        <f t="shared" si="655"/>
        <v>283586</v>
      </c>
      <c r="BB110" s="115">
        <f t="shared" si="656"/>
        <v>283586</v>
      </c>
      <c r="BC110" s="116">
        <f t="shared" si="657"/>
        <v>0</v>
      </c>
      <c r="BH110" s="131">
        <f t="shared" si="658"/>
        <v>170439</v>
      </c>
      <c r="BI110" s="115">
        <f t="shared" si="659"/>
        <v>170439</v>
      </c>
      <c r="BJ110" s="116">
        <f t="shared" si="660"/>
        <v>0</v>
      </c>
      <c r="BO110" s="131">
        <f t="shared" si="661"/>
        <v>92</v>
      </c>
      <c r="BP110" s="115">
        <f t="shared" si="662"/>
        <v>92</v>
      </c>
      <c r="BQ110" s="116">
        <f t="shared" si="663"/>
        <v>0</v>
      </c>
      <c r="BV110" s="131">
        <f t="shared" si="664"/>
        <v>113055</v>
      </c>
      <c r="BW110" s="115">
        <f t="shared" si="665"/>
        <v>113055</v>
      </c>
      <c r="BX110" s="116">
        <f t="shared" si="666"/>
        <v>0</v>
      </c>
      <c r="CC110" s="131">
        <f t="shared" si="667"/>
        <v>196291</v>
      </c>
      <c r="CD110" s="115">
        <f t="shared" si="668"/>
        <v>196291</v>
      </c>
      <c r="CE110" s="116">
        <f t="shared" si="669"/>
        <v>0</v>
      </c>
      <c r="CJ110" s="131">
        <f t="shared" si="670"/>
        <v>2887</v>
      </c>
      <c r="CK110" s="115">
        <f t="shared" si="671"/>
        <v>2887</v>
      </c>
      <c r="CL110" s="116">
        <f t="shared" si="672"/>
        <v>0</v>
      </c>
      <c r="CQ110" s="131">
        <f t="shared" si="673"/>
        <v>8659</v>
      </c>
      <c r="CR110" s="115">
        <f t="shared" si="674"/>
        <v>8659</v>
      </c>
      <c r="CS110" s="116">
        <f t="shared" si="675"/>
        <v>0</v>
      </c>
      <c r="CX110" s="131">
        <f t="shared" si="676"/>
        <v>8181</v>
      </c>
      <c r="CY110" s="115">
        <f t="shared" si="677"/>
        <v>8181</v>
      </c>
      <c r="CZ110" s="116">
        <f t="shared" si="678"/>
        <v>0</v>
      </c>
      <c r="DE110" s="131">
        <f t="shared" si="679"/>
        <v>7371</v>
      </c>
      <c r="DF110" s="115">
        <f t="shared" si="680"/>
        <v>7371</v>
      </c>
      <c r="DG110" s="116">
        <f t="shared" si="681"/>
        <v>0</v>
      </c>
      <c r="DL110" s="131">
        <f t="shared" si="682"/>
        <v>2373</v>
      </c>
      <c r="DM110" s="115">
        <f t="shared" si="683"/>
        <v>2373</v>
      </c>
      <c r="DN110" s="116">
        <f t="shared" si="684"/>
        <v>0</v>
      </c>
      <c r="DS110" s="131">
        <f t="shared" si="685"/>
        <v>14073</v>
      </c>
      <c r="DT110" s="115">
        <f t="shared" si="686"/>
        <v>14073</v>
      </c>
      <c r="DU110" s="116">
        <f t="shared" si="687"/>
        <v>0</v>
      </c>
      <c r="DZ110" s="131">
        <f t="shared" si="688"/>
        <v>10691</v>
      </c>
      <c r="EA110" s="115">
        <f t="shared" si="689"/>
        <v>10691</v>
      </c>
      <c r="EB110" s="116">
        <f t="shared" si="690"/>
        <v>0</v>
      </c>
      <c r="EG110" s="131">
        <f t="shared" si="691"/>
        <v>11000</v>
      </c>
      <c r="EH110" s="115">
        <f t="shared" si="692"/>
        <v>11000</v>
      </c>
      <c r="EI110" s="116">
        <f t="shared" si="693"/>
        <v>0</v>
      </c>
      <c r="EN110" s="131">
        <f t="shared" si="694"/>
        <v>8574</v>
      </c>
      <c r="EO110" s="115">
        <f t="shared" si="695"/>
        <v>8574</v>
      </c>
      <c r="EP110" s="116">
        <f t="shared" si="696"/>
        <v>0</v>
      </c>
      <c r="EU110" s="131">
        <f t="shared" si="697"/>
        <v>9589</v>
      </c>
      <c r="EV110" s="115">
        <f t="shared" si="698"/>
        <v>9589</v>
      </c>
      <c r="EW110" s="116">
        <f t="shared" si="699"/>
        <v>0</v>
      </c>
      <c r="FB110" s="131">
        <f t="shared" si="700"/>
        <v>5509</v>
      </c>
      <c r="FC110" s="115">
        <f t="shared" si="701"/>
        <v>5509</v>
      </c>
      <c r="FD110" s="116">
        <f t="shared" si="702"/>
        <v>0</v>
      </c>
      <c r="FI110" s="131">
        <f t="shared" si="703"/>
        <v>8153</v>
      </c>
      <c r="FJ110" s="115">
        <f t="shared" si="704"/>
        <v>8153</v>
      </c>
      <c r="FK110" s="116">
        <f t="shared" si="705"/>
        <v>0</v>
      </c>
      <c r="FP110" s="131">
        <f t="shared" si="706"/>
        <v>3985</v>
      </c>
      <c r="FQ110" s="115">
        <f t="shared" si="707"/>
        <v>3985</v>
      </c>
      <c r="FR110" s="116">
        <f t="shared" si="708"/>
        <v>0</v>
      </c>
      <c r="FW110" s="131">
        <f t="shared" si="709"/>
        <v>8412</v>
      </c>
      <c r="FX110" s="115">
        <f t="shared" si="710"/>
        <v>8412</v>
      </c>
      <c r="FY110" s="116">
        <f t="shared" si="711"/>
        <v>0</v>
      </c>
      <c r="GD110" s="131">
        <f t="shared" si="712"/>
        <v>12146</v>
      </c>
      <c r="GE110" s="115">
        <f t="shared" si="713"/>
        <v>12146</v>
      </c>
      <c r="GF110" s="116">
        <f t="shared" si="714"/>
        <v>0</v>
      </c>
      <c r="GK110" s="131">
        <f t="shared" si="715"/>
        <v>5385</v>
      </c>
      <c r="GL110" s="115">
        <f t="shared" si="716"/>
        <v>5385</v>
      </c>
      <c r="GM110" s="116">
        <f t="shared" si="717"/>
        <v>0</v>
      </c>
      <c r="GR110" s="131">
        <f t="shared" si="718"/>
        <v>9195</v>
      </c>
      <c r="GS110" s="115">
        <f t="shared" si="719"/>
        <v>9195</v>
      </c>
      <c r="GT110" s="116">
        <f t="shared" si="720"/>
        <v>0</v>
      </c>
      <c r="GY110" s="131">
        <f t="shared" si="721"/>
        <v>3326</v>
      </c>
      <c r="GZ110" s="115">
        <f t="shared" si="722"/>
        <v>3326</v>
      </c>
      <c r="HA110" s="116">
        <f t="shared" si="723"/>
        <v>0</v>
      </c>
      <c r="HF110" s="131">
        <f t="shared" si="724"/>
        <v>5979</v>
      </c>
      <c r="HG110" s="115">
        <f t="shared" si="725"/>
        <v>5979</v>
      </c>
      <c r="HH110" s="116">
        <f t="shared" si="726"/>
        <v>0</v>
      </c>
      <c r="HM110" s="131">
        <f t="shared" si="727"/>
        <v>5645</v>
      </c>
      <c r="HN110" s="115">
        <f t="shared" si="728"/>
        <v>5645</v>
      </c>
      <c r="HO110" s="116">
        <f t="shared" si="729"/>
        <v>0</v>
      </c>
      <c r="HT110" s="131">
        <f t="shared" si="730"/>
        <v>16691</v>
      </c>
      <c r="HU110" s="115">
        <f t="shared" si="731"/>
        <v>16691</v>
      </c>
      <c r="HV110" s="116">
        <f t="shared" si="732"/>
        <v>0</v>
      </c>
      <c r="IA110" s="131">
        <f t="shared" si="733"/>
        <v>6489</v>
      </c>
      <c r="IB110" s="115">
        <f t="shared" si="734"/>
        <v>6489</v>
      </c>
      <c r="IC110" s="116">
        <f t="shared" si="735"/>
        <v>0</v>
      </c>
      <c r="IH110" s="131">
        <f t="shared" si="736"/>
        <v>8099</v>
      </c>
      <c r="II110" s="115">
        <f t="shared" si="737"/>
        <v>8099</v>
      </c>
      <c r="IJ110" s="116">
        <f t="shared" si="738"/>
        <v>0</v>
      </c>
      <c r="IO110" s="131">
        <f t="shared" si="739"/>
        <v>13879</v>
      </c>
      <c r="IP110" s="115">
        <f t="shared" si="740"/>
        <v>13879</v>
      </c>
      <c r="IQ110" s="116">
        <f t="shared" si="741"/>
        <v>0</v>
      </c>
    </row>
    <row r="111" spans="9:251" ht="11.25">
      <c r="I111" s="131">
        <f t="shared" si="742"/>
        <v>241000</v>
      </c>
      <c r="J111" s="115">
        <f t="shared" si="743"/>
        <v>241000</v>
      </c>
      <c r="K111" s="116">
        <f t="shared" si="744"/>
        <v>0</v>
      </c>
      <c r="R111" s="131">
        <f t="shared" si="745"/>
        <v>241000</v>
      </c>
      <c r="S111" s="115">
        <f t="shared" si="746"/>
        <v>241000</v>
      </c>
      <c r="T111" s="116">
        <f t="shared" si="747"/>
        <v>0</v>
      </c>
      <c r="Y111" s="131">
        <f t="shared" si="643"/>
        <v>0</v>
      </c>
      <c r="Z111" s="115">
        <f t="shared" si="644"/>
        <v>0</v>
      </c>
      <c r="AA111" s="116">
        <f t="shared" si="645"/>
        <v>0</v>
      </c>
      <c r="AF111" s="131">
        <f t="shared" si="646"/>
        <v>0</v>
      </c>
      <c r="AG111" s="115">
        <f t="shared" si="647"/>
        <v>0</v>
      </c>
      <c r="AH111" s="116">
        <f t="shared" si="648"/>
        <v>0</v>
      </c>
      <c r="AM111" s="131">
        <f t="shared" si="649"/>
        <v>0</v>
      </c>
      <c r="AN111" s="115">
        <f t="shared" si="650"/>
        <v>0</v>
      </c>
      <c r="AO111" s="116">
        <f t="shared" si="651"/>
        <v>0</v>
      </c>
      <c r="AT111" s="131">
        <f t="shared" si="652"/>
        <v>0</v>
      </c>
      <c r="AU111" s="115">
        <f t="shared" si="653"/>
        <v>0</v>
      </c>
      <c r="AV111" s="116">
        <f t="shared" si="654"/>
        <v>0</v>
      </c>
      <c r="BA111" s="131">
        <f t="shared" si="655"/>
        <v>0</v>
      </c>
      <c r="BB111" s="115">
        <f t="shared" si="656"/>
        <v>0</v>
      </c>
      <c r="BC111" s="116">
        <f t="shared" si="657"/>
        <v>0</v>
      </c>
      <c r="BH111" s="131">
        <f t="shared" si="658"/>
        <v>0</v>
      </c>
      <c r="BI111" s="115">
        <f t="shared" si="659"/>
        <v>0</v>
      </c>
      <c r="BJ111" s="116">
        <f t="shared" si="660"/>
        <v>0</v>
      </c>
      <c r="BO111" s="131">
        <f t="shared" si="661"/>
        <v>0</v>
      </c>
      <c r="BP111" s="115">
        <f t="shared" si="662"/>
        <v>0</v>
      </c>
      <c r="BQ111" s="116">
        <f t="shared" si="663"/>
        <v>0</v>
      </c>
      <c r="BV111" s="131">
        <f t="shared" si="664"/>
        <v>0</v>
      </c>
      <c r="BW111" s="115">
        <f t="shared" si="665"/>
        <v>0</v>
      </c>
      <c r="BX111" s="116">
        <f t="shared" si="666"/>
        <v>0</v>
      </c>
      <c r="CC111" s="131">
        <f t="shared" si="667"/>
        <v>0</v>
      </c>
      <c r="CD111" s="115">
        <f t="shared" si="668"/>
        <v>0</v>
      </c>
      <c r="CE111" s="116">
        <f t="shared" si="669"/>
        <v>0</v>
      </c>
      <c r="CJ111" s="131">
        <f t="shared" si="670"/>
        <v>0</v>
      </c>
      <c r="CK111" s="115">
        <f t="shared" si="671"/>
        <v>0</v>
      </c>
      <c r="CL111" s="116">
        <f t="shared" si="672"/>
        <v>0</v>
      </c>
      <c r="CQ111" s="131">
        <f t="shared" si="673"/>
        <v>0</v>
      </c>
      <c r="CR111" s="115">
        <f t="shared" si="674"/>
        <v>0</v>
      </c>
      <c r="CS111" s="116">
        <f t="shared" si="675"/>
        <v>0</v>
      </c>
      <c r="CX111" s="131">
        <f t="shared" si="676"/>
        <v>0</v>
      </c>
      <c r="CY111" s="115">
        <f t="shared" si="677"/>
        <v>0</v>
      </c>
      <c r="CZ111" s="116">
        <f t="shared" si="678"/>
        <v>0</v>
      </c>
      <c r="DE111" s="131">
        <f t="shared" si="679"/>
        <v>0</v>
      </c>
      <c r="DF111" s="115">
        <f t="shared" si="680"/>
        <v>0</v>
      </c>
      <c r="DG111" s="116">
        <f t="shared" si="681"/>
        <v>0</v>
      </c>
      <c r="DL111" s="131">
        <f t="shared" si="682"/>
        <v>0</v>
      </c>
      <c r="DM111" s="115">
        <f t="shared" si="683"/>
        <v>0</v>
      </c>
      <c r="DN111" s="116">
        <f t="shared" si="684"/>
        <v>0</v>
      </c>
      <c r="DS111" s="131">
        <f t="shared" si="685"/>
        <v>0</v>
      </c>
      <c r="DT111" s="115">
        <f t="shared" si="686"/>
        <v>0</v>
      </c>
      <c r="DU111" s="116">
        <f t="shared" si="687"/>
        <v>0</v>
      </c>
      <c r="DZ111" s="131">
        <f t="shared" si="688"/>
        <v>0</v>
      </c>
      <c r="EA111" s="115">
        <f t="shared" si="689"/>
        <v>0</v>
      </c>
      <c r="EB111" s="116">
        <f t="shared" si="690"/>
        <v>0</v>
      </c>
      <c r="EG111" s="131">
        <f t="shared" si="691"/>
        <v>0</v>
      </c>
      <c r="EH111" s="115">
        <f t="shared" si="692"/>
        <v>0</v>
      </c>
      <c r="EI111" s="116">
        <f t="shared" si="693"/>
        <v>0</v>
      </c>
      <c r="EN111" s="131">
        <f t="shared" si="694"/>
        <v>0</v>
      </c>
      <c r="EO111" s="115">
        <f t="shared" si="695"/>
        <v>0</v>
      </c>
      <c r="EP111" s="116">
        <f t="shared" si="696"/>
        <v>0</v>
      </c>
      <c r="EU111" s="131">
        <f t="shared" si="697"/>
        <v>0</v>
      </c>
      <c r="EV111" s="115">
        <f t="shared" si="698"/>
        <v>0</v>
      </c>
      <c r="EW111" s="116">
        <f t="shared" si="699"/>
        <v>0</v>
      </c>
      <c r="FB111" s="131">
        <f t="shared" si="700"/>
        <v>0</v>
      </c>
      <c r="FC111" s="115">
        <f t="shared" si="701"/>
        <v>0</v>
      </c>
      <c r="FD111" s="116">
        <f t="shared" si="702"/>
        <v>0</v>
      </c>
      <c r="FI111" s="131">
        <f t="shared" si="703"/>
        <v>0</v>
      </c>
      <c r="FJ111" s="115">
        <f t="shared" si="704"/>
        <v>0</v>
      </c>
      <c r="FK111" s="116">
        <f t="shared" si="705"/>
        <v>0</v>
      </c>
      <c r="FP111" s="131">
        <f t="shared" si="706"/>
        <v>0</v>
      </c>
      <c r="FQ111" s="115">
        <f t="shared" si="707"/>
        <v>0</v>
      </c>
      <c r="FR111" s="116">
        <f t="shared" si="708"/>
        <v>0</v>
      </c>
      <c r="FW111" s="131">
        <f t="shared" si="709"/>
        <v>0</v>
      </c>
      <c r="FX111" s="115">
        <f t="shared" si="710"/>
        <v>0</v>
      </c>
      <c r="FY111" s="116">
        <f t="shared" si="711"/>
        <v>0</v>
      </c>
      <c r="GD111" s="131">
        <f t="shared" si="712"/>
        <v>0</v>
      </c>
      <c r="GE111" s="115">
        <f t="shared" si="713"/>
        <v>0</v>
      </c>
      <c r="GF111" s="116">
        <f t="shared" si="714"/>
        <v>0</v>
      </c>
      <c r="GK111" s="131">
        <f t="shared" si="715"/>
        <v>0</v>
      </c>
      <c r="GL111" s="115">
        <f t="shared" si="716"/>
        <v>0</v>
      </c>
      <c r="GM111" s="116">
        <f t="shared" si="717"/>
        <v>0</v>
      </c>
      <c r="GR111" s="131">
        <f t="shared" si="718"/>
        <v>0</v>
      </c>
      <c r="GS111" s="115">
        <f t="shared" si="719"/>
        <v>0</v>
      </c>
      <c r="GT111" s="116">
        <f t="shared" si="720"/>
        <v>0</v>
      </c>
      <c r="GY111" s="131">
        <f t="shared" si="721"/>
        <v>0</v>
      </c>
      <c r="GZ111" s="115">
        <f t="shared" si="722"/>
        <v>0</v>
      </c>
      <c r="HA111" s="116">
        <f t="shared" si="723"/>
        <v>0</v>
      </c>
      <c r="HF111" s="131">
        <f t="shared" si="724"/>
        <v>0</v>
      </c>
      <c r="HG111" s="115">
        <f t="shared" si="725"/>
        <v>0</v>
      </c>
      <c r="HH111" s="116">
        <f t="shared" si="726"/>
        <v>0</v>
      </c>
      <c r="HM111" s="131">
        <f t="shared" si="727"/>
        <v>0</v>
      </c>
      <c r="HN111" s="115">
        <f t="shared" si="728"/>
        <v>0</v>
      </c>
      <c r="HO111" s="116">
        <f t="shared" si="729"/>
        <v>0</v>
      </c>
      <c r="HT111" s="131">
        <f t="shared" si="730"/>
        <v>0</v>
      </c>
      <c r="HU111" s="115">
        <f t="shared" si="731"/>
        <v>0</v>
      </c>
      <c r="HV111" s="116">
        <f t="shared" si="732"/>
        <v>0</v>
      </c>
      <c r="IA111" s="131">
        <f t="shared" si="733"/>
        <v>0</v>
      </c>
      <c r="IB111" s="115">
        <f t="shared" si="734"/>
        <v>0</v>
      </c>
      <c r="IC111" s="116">
        <f t="shared" si="735"/>
        <v>0</v>
      </c>
      <c r="IH111" s="131">
        <f t="shared" si="736"/>
        <v>0</v>
      </c>
      <c r="II111" s="115">
        <f t="shared" si="737"/>
        <v>0</v>
      </c>
      <c r="IJ111" s="116">
        <f t="shared" si="738"/>
        <v>0</v>
      </c>
      <c r="IO111" s="131">
        <f t="shared" si="739"/>
        <v>0</v>
      </c>
      <c r="IP111" s="115">
        <f t="shared" si="740"/>
        <v>0</v>
      </c>
      <c r="IQ111" s="116">
        <f t="shared" si="741"/>
        <v>0</v>
      </c>
    </row>
    <row r="112" spans="9:251" ht="11.25">
      <c r="I112" s="131">
        <f t="shared" si="742"/>
        <v>0</v>
      </c>
      <c r="J112" s="115">
        <f t="shared" si="743"/>
        <v>0</v>
      </c>
      <c r="K112" s="116">
        <f t="shared" si="744"/>
        <v>0</v>
      </c>
      <c r="R112" s="131">
        <f t="shared" si="745"/>
        <v>0</v>
      </c>
      <c r="S112" s="115">
        <f t="shared" si="746"/>
        <v>0</v>
      </c>
      <c r="T112" s="116">
        <f t="shared" si="747"/>
        <v>0</v>
      </c>
      <c r="Y112" s="131">
        <f t="shared" si="643"/>
        <v>0</v>
      </c>
      <c r="Z112" s="115">
        <f t="shared" si="644"/>
        <v>0</v>
      </c>
      <c r="AA112" s="116">
        <f t="shared" si="645"/>
        <v>0</v>
      </c>
      <c r="AF112" s="131">
        <f t="shared" si="646"/>
        <v>0</v>
      </c>
      <c r="AG112" s="115">
        <f t="shared" si="647"/>
        <v>0</v>
      </c>
      <c r="AH112" s="116">
        <f t="shared" si="648"/>
        <v>0</v>
      </c>
      <c r="AM112" s="131">
        <f t="shared" si="649"/>
        <v>0</v>
      </c>
      <c r="AN112" s="115">
        <f t="shared" si="650"/>
        <v>0</v>
      </c>
      <c r="AO112" s="116">
        <f t="shared" si="651"/>
        <v>0</v>
      </c>
      <c r="AT112" s="131">
        <f t="shared" si="652"/>
        <v>0</v>
      </c>
      <c r="AU112" s="115">
        <f t="shared" si="653"/>
        <v>0</v>
      </c>
      <c r="AV112" s="116">
        <f t="shared" si="654"/>
        <v>0</v>
      </c>
      <c r="BA112" s="131">
        <f t="shared" si="655"/>
        <v>0</v>
      </c>
      <c r="BB112" s="115">
        <f t="shared" si="656"/>
        <v>0</v>
      </c>
      <c r="BC112" s="116">
        <f t="shared" si="657"/>
        <v>0</v>
      </c>
      <c r="BH112" s="131">
        <f t="shared" si="658"/>
        <v>0</v>
      </c>
      <c r="BI112" s="115">
        <f t="shared" si="659"/>
        <v>0</v>
      </c>
      <c r="BJ112" s="116">
        <f t="shared" si="660"/>
        <v>0</v>
      </c>
      <c r="BO112" s="131">
        <f t="shared" si="661"/>
        <v>0</v>
      </c>
      <c r="BP112" s="115">
        <f t="shared" si="662"/>
        <v>0</v>
      </c>
      <c r="BQ112" s="116">
        <f t="shared" si="663"/>
        <v>0</v>
      </c>
      <c r="BV112" s="131">
        <f t="shared" si="664"/>
        <v>0</v>
      </c>
      <c r="BW112" s="115">
        <f t="shared" si="665"/>
        <v>0</v>
      </c>
      <c r="BX112" s="116">
        <f t="shared" si="666"/>
        <v>0</v>
      </c>
      <c r="CC112" s="131">
        <f t="shared" si="667"/>
        <v>0</v>
      </c>
      <c r="CD112" s="115">
        <f t="shared" si="668"/>
        <v>0</v>
      </c>
      <c r="CE112" s="116">
        <f t="shared" si="669"/>
        <v>0</v>
      </c>
      <c r="CJ112" s="131">
        <f t="shared" si="670"/>
        <v>0</v>
      </c>
      <c r="CK112" s="115">
        <f t="shared" si="671"/>
        <v>0</v>
      </c>
      <c r="CL112" s="116">
        <f t="shared" si="672"/>
        <v>0</v>
      </c>
      <c r="CQ112" s="131">
        <f t="shared" si="673"/>
        <v>0</v>
      </c>
      <c r="CR112" s="115">
        <f t="shared" si="674"/>
        <v>0</v>
      </c>
      <c r="CS112" s="116">
        <f t="shared" si="675"/>
        <v>0</v>
      </c>
      <c r="CX112" s="131">
        <f t="shared" si="676"/>
        <v>0</v>
      </c>
      <c r="CY112" s="115">
        <f t="shared" si="677"/>
        <v>0</v>
      </c>
      <c r="CZ112" s="116">
        <f t="shared" si="678"/>
        <v>0</v>
      </c>
      <c r="DE112" s="131">
        <f t="shared" si="679"/>
        <v>0</v>
      </c>
      <c r="DF112" s="115">
        <f t="shared" si="680"/>
        <v>0</v>
      </c>
      <c r="DG112" s="116">
        <f t="shared" si="681"/>
        <v>0</v>
      </c>
      <c r="DL112" s="131">
        <f t="shared" si="682"/>
        <v>0</v>
      </c>
      <c r="DM112" s="115">
        <f t="shared" si="683"/>
        <v>0</v>
      </c>
      <c r="DN112" s="116">
        <f t="shared" si="684"/>
        <v>0</v>
      </c>
      <c r="DS112" s="131">
        <f t="shared" si="685"/>
        <v>0</v>
      </c>
      <c r="DT112" s="115">
        <f t="shared" si="686"/>
        <v>0</v>
      </c>
      <c r="DU112" s="116">
        <f t="shared" si="687"/>
        <v>0</v>
      </c>
      <c r="DZ112" s="131">
        <f t="shared" si="688"/>
        <v>0</v>
      </c>
      <c r="EA112" s="115">
        <f t="shared" si="689"/>
        <v>0</v>
      </c>
      <c r="EB112" s="116">
        <f t="shared" si="690"/>
        <v>0</v>
      </c>
      <c r="EG112" s="131">
        <f t="shared" si="691"/>
        <v>0</v>
      </c>
      <c r="EH112" s="115">
        <f t="shared" si="692"/>
        <v>0</v>
      </c>
      <c r="EI112" s="116">
        <f t="shared" si="693"/>
        <v>0</v>
      </c>
      <c r="EN112" s="131">
        <f t="shared" si="694"/>
        <v>0</v>
      </c>
      <c r="EO112" s="115">
        <f t="shared" si="695"/>
        <v>0</v>
      </c>
      <c r="EP112" s="116">
        <f t="shared" si="696"/>
        <v>0</v>
      </c>
      <c r="EU112" s="131">
        <f t="shared" si="697"/>
        <v>0</v>
      </c>
      <c r="EV112" s="115">
        <f t="shared" si="698"/>
        <v>0</v>
      </c>
      <c r="EW112" s="116">
        <f t="shared" si="699"/>
        <v>0</v>
      </c>
      <c r="FB112" s="131">
        <f t="shared" si="700"/>
        <v>0</v>
      </c>
      <c r="FC112" s="115">
        <f t="shared" si="701"/>
        <v>0</v>
      </c>
      <c r="FD112" s="116">
        <f t="shared" si="702"/>
        <v>0</v>
      </c>
      <c r="FI112" s="131">
        <f t="shared" si="703"/>
        <v>0</v>
      </c>
      <c r="FJ112" s="115">
        <f t="shared" si="704"/>
        <v>0</v>
      </c>
      <c r="FK112" s="116">
        <f t="shared" si="705"/>
        <v>0</v>
      </c>
      <c r="FP112" s="131">
        <f t="shared" si="706"/>
        <v>0</v>
      </c>
      <c r="FQ112" s="115">
        <f t="shared" si="707"/>
        <v>0</v>
      </c>
      <c r="FR112" s="116">
        <f t="shared" si="708"/>
        <v>0</v>
      </c>
      <c r="FW112" s="131">
        <f t="shared" si="709"/>
        <v>0</v>
      </c>
      <c r="FX112" s="115">
        <f t="shared" si="710"/>
        <v>0</v>
      </c>
      <c r="FY112" s="116">
        <f t="shared" si="711"/>
        <v>0</v>
      </c>
      <c r="GD112" s="131">
        <f t="shared" si="712"/>
        <v>0</v>
      </c>
      <c r="GE112" s="115">
        <f t="shared" si="713"/>
        <v>0</v>
      </c>
      <c r="GF112" s="116">
        <f t="shared" si="714"/>
        <v>0</v>
      </c>
      <c r="GK112" s="131">
        <f t="shared" si="715"/>
        <v>0</v>
      </c>
      <c r="GL112" s="115">
        <f t="shared" si="716"/>
        <v>0</v>
      </c>
      <c r="GM112" s="116">
        <f t="shared" si="717"/>
        <v>0</v>
      </c>
      <c r="GR112" s="131">
        <f t="shared" si="718"/>
        <v>0</v>
      </c>
      <c r="GS112" s="115">
        <f t="shared" si="719"/>
        <v>0</v>
      </c>
      <c r="GT112" s="116">
        <f t="shared" si="720"/>
        <v>0</v>
      </c>
      <c r="GY112" s="131">
        <f t="shared" si="721"/>
        <v>0</v>
      </c>
      <c r="GZ112" s="115">
        <f t="shared" si="722"/>
        <v>0</v>
      </c>
      <c r="HA112" s="116">
        <f t="shared" si="723"/>
        <v>0</v>
      </c>
      <c r="HF112" s="131">
        <f t="shared" si="724"/>
        <v>0</v>
      </c>
      <c r="HG112" s="115">
        <f t="shared" si="725"/>
        <v>0</v>
      </c>
      <c r="HH112" s="116">
        <f t="shared" si="726"/>
        <v>0</v>
      </c>
      <c r="HM112" s="131">
        <f t="shared" si="727"/>
        <v>0</v>
      </c>
      <c r="HN112" s="115">
        <f t="shared" si="728"/>
        <v>0</v>
      </c>
      <c r="HO112" s="116">
        <f t="shared" si="729"/>
        <v>0</v>
      </c>
      <c r="HT112" s="131">
        <f t="shared" si="730"/>
        <v>0</v>
      </c>
      <c r="HU112" s="115">
        <f t="shared" si="731"/>
        <v>0</v>
      </c>
      <c r="HV112" s="116">
        <f t="shared" si="732"/>
        <v>0</v>
      </c>
      <c r="IA112" s="131">
        <f t="shared" si="733"/>
        <v>0</v>
      </c>
      <c r="IB112" s="115">
        <f t="shared" si="734"/>
        <v>0</v>
      </c>
      <c r="IC112" s="116">
        <f t="shared" si="735"/>
        <v>0</v>
      </c>
      <c r="IH112" s="131">
        <f t="shared" si="736"/>
        <v>0</v>
      </c>
      <c r="II112" s="115">
        <f t="shared" si="737"/>
        <v>0</v>
      </c>
      <c r="IJ112" s="116">
        <f t="shared" si="738"/>
        <v>0</v>
      </c>
      <c r="IO112" s="131">
        <f t="shared" si="739"/>
        <v>0</v>
      </c>
      <c r="IP112" s="115">
        <f t="shared" si="740"/>
        <v>0</v>
      </c>
      <c r="IQ112" s="116">
        <f t="shared" si="741"/>
        <v>0</v>
      </c>
    </row>
    <row r="113" spans="9:251" ht="11.25">
      <c r="I113" s="131">
        <f t="shared" si="742"/>
        <v>0</v>
      </c>
      <c r="J113" s="115">
        <f t="shared" si="743"/>
        <v>0</v>
      </c>
      <c r="K113" s="116">
        <f t="shared" si="744"/>
        <v>0</v>
      </c>
      <c r="R113" s="131">
        <f t="shared" si="745"/>
        <v>0</v>
      </c>
      <c r="S113" s="115">
        <f t="shared" si="746"/>
        <v>0</v>
      </c>
      <c r="T113" s="116">
        <f t="shared" si="747"/>
        <v>0</v>
      </c>
      <c r="Y113" s="131">
        <f t="shared" si="643"/>
        <v>0</v>
      </c>
      <c r="Z113" s="115">
        <f t="shared" si="644"/>
        <v>0</v>
      </c>
      <c r="AA113" s="116">
        <f t="shared" si="645"/>
        <v>0</v>
      </c>
      <c r="AF113" s="131">
        <f t="shared" si="646"/>
        <v>0</v>
      </c>
      <c r="AG113" s="115">
        <f t="shared" si="647"/>
        <v>0</v>
      </c>
      <c r="AH113" s="116">
        <f t="shared" si="648"/>
        <v>0</v>
      </c>
      <c r="AM113" s="131">
        <f t="shared" si="649"/>
        <v>0</v>
      </c>
      <c r="AN113" s="115">
        <f t="shared" si="650"/>
        <v>0</v>
      </c>
      <c r="AO113" s="116">
        <f t="shared" si="651"/>
        <v>0</v>
      </c>
      <c r="AT113" s="131">
        <f t="shared" si="652"/>
        <v>0</v>
      </c>
      <c r="AU113" s="115">
        <f t="shared" si="653"/>
        <v>0</v>
      </c>
      <c r="AV113" s="116">
        <f t="shared" si="654"/>
        <v>0</v>
      </c>
      <c r="BA113" s="131">
        <f t="shared" si="655"/>
        <v>0</v>
      </c>
      <c r="BB113" s="115">
        <f t="shared" si="656"/>
        <v>0</v>
      </c>
      <c r="BC113" s="116">
        <f t="shared" si="657"/>
        <v>0</v>
      </c>
      <c r="BH113" s="131">
        <f t="shared" si="658"/>
        <v>0</v>
      </c>
      <c r="BI113" s="115">
        <f t="shared" si="659"/>
        <v>0</v>
      </c>
      <c r="BJ113" s="116">
        <f t="shared" si="660"/>
        <v>0</v>
      </c>
      <c r="BO113" s="131">
        <f t="shared" si="661"/>
        <v>0</v>
      </c>
      <c r="BP113" s="115">
        <f t="shared" si="662"/>
        <v>0</v>
      </c>
      <c r="BQ113" s="116">
        <f t="shared" si="663"/>
        <v>0</v>
      </c>
      <c r="BV113" s="131">
        <f t="shared" si="664"/>
        <v>0</v>
      </c>
      <c r="BW113" s="115">
        <f t="shared" si="665"/>
        <v>0</v>
      </c>
      <c r="BX113" s="116">
        <f t="shared" si="666"/>
        <v>0</v>
      </c>
      <c r="CC113" s="131">
        <f t="shared" si="667"/>
        <v>0</v>
      </c>
      <c r="CD113" s="115">
        <f t="shared" si="668"/>
        <v>0</v>
      </c>
      <c r="CE113" s="116">
        <f t="shared" si="669"/>
        <v>0</v>
      </c>
      <c r="CJ113" s="131">
        <f t="shared" si="670"/>
        <v>0</v>
      </c>
      <c r="CK113" s="115">
        <f t="shared" si="671"/>
        <v>0</v>
      </c>
      <c r="CL113" s="116">
        <f t="shared" si="672"/>
        <v>0</v>
      </c>
      <c r="CQ113" s="131">
        <f t="shared" si="673"/>
        <v>0</v>
      </c>
      <c r="CR113" s="115">
        <f t="shared" si="674"/>
        <v>0</v>
      </c>
      <c r="CS113" s="116">
        <f t="shared" si="675"/>
        <v>0</v>
      </c>
      <c r="CX113" s="131">
        <f t="shared" si="676"/>
        <v>0</v>
      </c>
      <c r="CY113" s="115">
        <f t="shared" si="677"/>
        <v>0</v>
      </c>
      <c r="CZ113" s="116">
        <f t="shared" si="678"/>
        <v>0</v>
      </c>
      <c r="DE113" s="131">
        <f t="shared" si="679"/>
        <v>0</v>
      </c>
      <c r="DF113" s="115">
        <f t="shared" si="680"/>
        <v>0</v>
      </c>
      <c r="DG113" s="116">
        <f t="shared" si="681"/>
        <v>0</v>
      </c>
      <c r="DL113" s="131">
        <f t="shared" si="682"/>
        <v>0</v>
      </c>
      <c r="DM113" s="115">
        <f t="shared" si="683"/>
        <v>0</v>
      </c>
      <c r="DN113" s="116">
        <f t="shared" si="684"/>
        <v>0</v>
      </c>
      <c r="DS113" s="131">
        <f t="shared" si="685"/>
        <v>0</v>
      </c>
      <c r="DT113" s="115">
        <f t="shared" si="686"/>
        <v>0</v>
      </c>
      <c r="DU113" s="116">
        <f t="shared" si="687"/>
        <v>0</v>
      </c>
      <c r="DZ113" s="131">
        <f t="shared" si="688"/>
        <v>0</v>
      </c>
      <c r="EA113" s="115">
        <f t="shared" si="689"/>
        <v>0</v>
      </c>
      <c r="EB113" s="116">
        <f t="shared" si="690"/>
        <v>0</v>
      </c>
      <c r="EG113" s="131">
        <f t="shared" si="691"/>
        <v>0</v>
      </c>
      <c r="EH113" s="115">
        <f t="shared" si="692"/>
        <v>0</v>
      </c>
      <c r="EI113" s="116">
        <f t="shared" si="693"/>
        <v>0</v>
      </c>
      <c r="EN113" s="131">
        <f t="shared" si="694"/>
        <v>0</v>
      </c>
      <c r="EO113" s="115">
        <f t="shared" si="695"/>
        <v>0</v>
      </c>
      <c r="EP113" s="116">
        <f t="shared" si="696"/>
        <v>0</v>
      </c>
      <c r="EU113" s="131">
        <f t="shared" si="697"/>
        <v>0</v>
      </c>
      <c r="EV113" s="115">
        <f t="shared" si="698"/>
        <v>0</v>
      </c>
      <c r="EW113" s="116">
        <f t="shared" si="699"/>
        <v>0</v>
      </c>
      <c r="FB113" s="131">
        <f t="shared" si="700"/>
        <v>0</v>
      </c>
      <c r="FC113" s="115">
        <f t="shared" si="701"/>
        <v>0</v>
      </c>
      <c r="FD113" s="116">
        <f t="shared" si="702"/>
        <v>0</v>
      </c>
      <c r="FI113" s="131">
        <f t="shared" si="703"/>
        <v>0</v>
      </c>
      <c r="FJ113" s="115">
        <f t="shared" si="704"/>
        <v>0</v>
      </c>
      <c r="FK113" s="116">
        <f t="shared" si="705"/>
        <v>0</v>
      </c>
      <c r="FP113" s="131">
        <f t="shared" si="706"/>
        <v>0</v>
      </c>
      <c r="FQ113" s="115">
        <f t="shared" si="707"/>
        <v>0</v>
      </c>
      <c r="FR113" s="116">
        <f t="shared" si="708"/>
        <v>0</v>
      </c>
      <c r="FW113" s="131">
        <f t="shared" si="709"/>
        <v>0</v>
      </c>
      <c r="FX113" s="115">
        <f t="shared" si="710"/>
        <v>0</v>
      </c>
      <c r="FY113" s="116">
        <f t="shared" si="711"/>
        <v>0</v>
      </c>
      <c r="GD113" s="131">
        <f t="shared" si="712"/>
        <v>0</v>
      </c>
      <c r="GE113" s="115">
        <f t="shared" si="713"/>
        <v>0</v>
      </c>
      <c r="GF113" s="116">
        <f t="shared" si="714"/>
        <v>0</v>
      </c>
      <c r="GK113" s="131">
        <f t="shared" si="715"/>
        <v>0</v>
      </c>
      <c r="GL113" s="115">
        <f t="shared" si="716"/>
        <v>0</v>
      </c>
      <c r="GM113" s="116">
        <f t="shared" si="717"/>
        <v>0</v>
      </c>
      <c r="GR113" s="131">
        <f t="shared" si="718"/>
        <v>0</v>
      </c>
      <c r="GS113" s="115">
        <f t="shared" si="719"/>
        <v>0</v>
      </c>
      <c r="GT113" s="116">
        <f t="shared" si="720"/>
        <v>0</v>
      </c>
      <c r="GY113" s="131">
        <f t="shared" si="721"/>
        <v>0</v>
      </c>
      <c r="GZ113" s="115">
        <f t="shared" si="722"/>
        <v>0</v>
      </c>
      <c r="HA113" s="116">
        <f t="shared" si="723"/>
        <v>0</v>
      </c>
      <c r="HF113" s="131">
        <f t="shared" si="724"/>
        <v>0</v>
      </c>
      <c r="HG113" s="115">
        <f t="shared" si="725"/>
        <v>0</v>
      </c>
      <c r="HH113" s="116">
        <f t="shared" si="726"/>
        <v>0</v>
      </c>
      <c r="HM113" s="131">
        <f t="shared" si="727"/>
        <v>0</v>
      </c>
      <c r="HN113" s="115">
        <f t="shared" si="728"/>
        <v>0</v>
      </c>
      <c r="HO113" s="116">
        <f t="shared" si="729"/>
        <v>0</v>
      </c>
      <c r="HT113" s="131">
        <f t="shared" si="730"/>
        <v>0</v>
      </c>
      <c r="HU113" s="115">
        <f t="shared" si="731"/>
        <v>0</v>
      </c>
      <c r="HV113" s="116">
        <f t="shared" si="732"/>
        <v>0</v>
      </c>
      <c r="IA113" s="131">
        <f t="shared" si="733"/>
        <v>0</v>
      </c>
      <c r="IB113" s="115">
        <f t="shared" si="734"/>
        <v>0</v>
      </c>
      <c r="IC113" s="116">
        <f t="shared" si="735"/>
        <v>0</v>
      </c>
      <c r="IH113" s="131">
        <f t="shared" si="736"/>
        <v>0</v>
      </c>
      <c r="II113" s="115">
        <f t="shared" si="737"/>
        <v>0</v>
      </c>
      <c r="IJ113" s="116">
        <f t="shared" si="738"/>
        <v>0</v>
      </c>
      <c r="IO113" s="131">
        <f t="shared" si="739"/>
        <v>0</v>
      </c>
      <c r="IP113" s="115">
        <f t="shared" si="740"/>
        <v>0</v>
      </c>
      <c r="IQ113" s="116">
        <f t="shared" si="741"/>
        <v>0</v>
      </c>
    </row>
    <row r="114" spans="9:251" ht="11.25">
      <c r="I114" s="131">
        <f t="shared" si="742"/>
        <v>241000</v>
      </c>
      <c r="J114" s="115">
        <f t="shared" si="743"/>
        <v>241000</v>
      </c>
      <c r="K114" s="116">
        <f t="shared" si="744"/>
        <v>0</v>
      </c>
      <c r="R114" s="131">
        <f t="shared" si="745"/>
        <v>241000</v>
      </c>
      <c r="S114" s="115">
        <f t="shared" si="746"/>
        <v>241000</v>
      </c>
      <c r="T114" s="116">
        <f t="shared" si="747"/>
        <v>0</v>
      </c>
      <c r="Y114" s="131">
        <f t="shared" si="643"/>
        <v>0</v>
      </c>
      <c r="Z114" s="115">
        <f t="shared" si="644"/>
        <v>0</v>
      </c>
      <c r="AA114" s="116">
        <f t="shared" si="645"/>
        <v>0</v>
      </c>
      <c r="AF114" s="131">
        <f t="shared" si="646"/>
        <v>0</v>
      </c>
      <c r="AG114" s="115">
        <f t="shared" si="647"/>
        <v>0</v>
      </c>
      <c r="AH114" s="116">
        <f t="shared" si="648"/>
        <v>0</v>
      </c>
      <c r="AM114" s="131">
        <f t="shared" si="649"/>
        <v>0</v>
      </c>
      <c r="AN114" s="115">
        <f t="shared" si="650"/>
        <v>0</v>
      </c>
      <c r="AO114" s="116">
        <f t="shared" si="651"/>
        <v>0</v>
      </c>
      <c r="AT114" s="131">
        <f t="shared" si="652"/>
        <v>0</v>
      </c>
      <c r="AU114" s="115">
        <f t="shared" si="653"/>
        <v>0</v>
      </c>
      <c r="AV114" s="116">
        <f t="shared" si="654"/>
        <v>0</v>
      </c>
      <c r="BA114" s="131">
        <f t="shared" si="655"/>
        <v>0</v>
      </c>
      <c r="BB114" s="115">
        <f t="shared" si="656"/>
        <v>0</v>
      </c>
      <c r="BC114" s="116">
        <f t="shared" si="657"/>
        <v>0</v>
      </c>
      <c r="BH114" s="131">
        <f t="shared" si="658"/>
        <v>0</v>
      </c>
      <c r="BI114" s="115">
        <f t="shared" si="659"/>
        <v>0</v>
      </c>
      <c r="BJ114" s="116">
        <f t="shared" si="660"/>
        <v>0</v>
      </c>
      <c r="BO114" s="131">
        <f t="shared" si="661"/>
        <v>0</v>
      </c>
      <c r="BP114" s="115">
        <f t="shared" si="662"/>
        <v>0</v>
      </c>
      <c r="BQ114" s="116">
        <f t="shared" si="663"/>
        <v>0</v>
      </c>
      <c r="BV114" s="131">
        <f t="shared" si="664"/>
        <v>0</v>
      </c>
      <c r="BW114" s="115">
        <f t="shared" si="665"/>
        <v>0</v>
      </c>
      <c r="BX114" s="116">
        <f t="shared" si="666"/>
        <v>0</v>
      </c>
      <c r="CC114" s="131">
        <f t="shared" si="667"/>
        <v>0</v>
      </c>
      <c r="CD114" s="115">
        <f t="shared" si="668"/>
        <v>0</v>
      </c>
      <c r="CE114" s="116">
        <f t="shared" si="669"/>
        <v>0</v>
      </c>
      <c r="CJ114" s="131">
        <f t="shared" si="670"/>
        <v>0</v>
      </c>
      <c r="CK114" s="115">
        <f t="shared" si="671"/>
        <v>0</v>
      </c>
      <c r="CL114" s="116">
        <f t="shared" si="672"/>
        <v>0</v>
      </c>
      <c r="CQ114" s="131">
        <f t="shared" si="673"/>
        <v>0</v>
      </c>
      <c r="CR114" s="115">
        <f t="shared" si="674"/>
        <v>0</v>
      </c>
      <c r="CS114" s="116">
        <f t="shared" si="675"/>
        <v>0</v>
      </c>
      <c r="CX114" s="131">
        <f t="shared" si="676"/>
        <v>0</v>
      </c>
      <c r="CY114" s="115">
        <f t="shared" si="677"/>
        <v>0</v>
      </c>
      <c r="CZ114" s="116">
        <f t="shared" si="678"/>
        <v>0</v>
      </c>
      <c r="DE114" s="131">
        <f t="shared" si="679"/>
        <v>0</v>
      </c>
      <c r="DF114" s="115">
        <f t="shared" si="680"/>
        <v>0</v>
      </c>
      <c r="DG114" s="116">
        <f t="shared" si="681"/>
        <v>0</v>
      </c>
      <c r="DL114" s="131">
        <f t="shared" si="682"/>
        <v>0</v>
      </c>
      <c r="DM114" s="115">
        <f t="shared" si="683"/>
        <v>0</v>
      </c>
      <c r="DN114" s="116">
        <f t="shared" si="684"/>
        <v>0</v>
      </c>
      <c r="DS114" s="131">
        <f t="shared" si="685"/>
        <v>0</v>
      </c>
      <c r="DT114" s="115">
        <f t="shared" si="686"/>
        <v>0</v>
      </c>
      <c r="DU114" s="116">
        <f t="shared" si="687"/>
        <v>0</v>
      </c>
      <c r="DZ114" s="131">
        <f t="shared" si="688"/>
        <v>0</v>
      </c>
      <c r="EA114" s="115">
        <f t="shared" si="689"/>
        <v>0</v>
      </c>
      <c r="EB114" s="116">
        <f t="shared" si="690"/>
        <v>0</v>
      </c>
      <c r="EG114" s="131">
        <f t="shared" si="691"/>
        <v>0</v>
      </c>
      <c r="EH114" s="115">
        <f t="shared" si="692"/>
        <v>0</v>
      </c>
      <c r="EI114" s="116">
        <f t="shared" si="693"/>
        <v>0</v>
      </c>
      <c r="EN114" s="131">
        <f t="shared" si="694"/>
        <v>0</v>
      </c>
      <c r="EO114" s="115">
        <f t="shared" si="695"/>
        <v>0</v>
      </c>
      <c r="EP114" s="116">
        <f t="shared" si="696"/>
        <v>0</v>
      </c>
      <c r="EU114" s="131">
        <f t="shared" si="697"/>
        <v>0</v>
      </c>
      <c r="EV114" s="115">
        <f t="shared" si="698"/>
        <v>0</v>
      </c>
      <c r="EW114" s="116">
        <f t="shared" si="699"/>
        <v>0</v>
      </c>
      <c r="FB114" s="131">
        <f t="shared" si="700"/>
        <v>0</v>
      </c>
      <c r="FC114" s="115">
        <f t="shared" si="701"/>
        <v>0</v>
      </c>
      <c r="FD114" s="116">
        <f t="shared" si="702"/>
        <v>0</v>
      </c>
      <c r="FI114" s="131">
        <f t="shared" si="703"/>
        <v>0</v>
      </c>
      <c r="FJ114" s="115">
        <f t="shared" si="704"/>
        <v>0</v>
      </c>
      <c r="FK114" s="116">
        <f t="shared" si="705"/>
        <v>0</v>
      </c>
      <c r="FP114" s="131">
        <f t="shared" si="706"/>
        <v>0</v>
      </c>
      <c r="FQ114" s="115">
        <f t="shared" si="707"/>
        <v>0</v>
      </c>
      <c r="FR114" s="116">
        <f t="shared" si="708"/>
        <v>0</v>
      </c>
      <c r="FW114" s="131">
        <f t="shared" si="709"/>
        <v>0</v>
      </c>
      <c r="FX114" s="115">
        <f t="shared" si="710"/>
        <v>0</v>
      </c>
      <c r="FY114" s="116">
        <f t="shared" si="711"/>
        <v>0</v>
      </c>
      <c r="GD114" s="131">
        <f t="shared" si="712"/>
        <v>0</v>
      </c>
      <c r="GE114" s="115">
        <f t="shared" si="713"/>
        <v>0</v>
      </c>
      <c r="GF114" s="116">
        <f t="shared" si="714"/>
        <v>0</v>
      </c>
      <c r="GK114" s="131">
        <f t="shared" si="715"/>
        <v>0</v>
      </c>
      <c r="GL114" s="115">
        <f t="shared" si="716"/>
        <v>0</v>
      </c>
      <c r="GM114" s="116">
        <f t="shared" si="717"/>
        <v>0</v>
      </c>
      <c r="GR114" s="131">
        <f t="shared" si="718"/>
        <v>0</v>
      </c>
      <c r="GS114" s="115">
        <f t="shared" si="719"/>
        <v>0</v>
      </c>
      <c r="GT114" s="116">
        <f t="shared" si="720"/>
        <v>0</v>
      </c>
      <c r="GY114" s="131">
        <f t="shared" si="721"/>
        <v>0</v>
      </c>
      <c r="GZ114" s="115">
        <f t="shared" si="722"/>
        <v>0</v>
      </c>
      <c r="HA114" s="116">
        <f t="shared" si="723"/>
        <v>0</v>
      </c>
      <c r="HF114" s="131">
        <f t="shared" si="724"/>
        <v>0</v>
      </c>
      <c r="HG114" s="115">
        <f t="shared" si="725"/>
        <v>0</v>
      </c>
      <c r="HH114" s="116">
        <f t="shared" si="726"/>
        <v>0</v>
      </c>
      <c r="HM114" s="131">
        <f t="shared" si="727"/>
        <v>0</v>
      </c>
      <c r="HN114" s="115">
        <f t="shared" si="728"/>
        <v>0</v>
      </c>
      <c r="HO114" s="116">
        <f t="shared" si="729"/>
        <v>0</v>
      </c>
      <c r="HT114" s="131">
        <f t="shared" si="730"/>
        <v>0</v>
      </c>
      <c r="HU114" s="115">
        <f t="shared" si="731"/>
        <v>0</v>
      </c>
      <c r="HV114" s="116">
        <f t="shared" si="732"/>
        <v>0</v>
      </c>
      <c r="IA114" s="131">
        <f t="shared" si="733"/>
        <v>0</v>
      </c>
      <c r="IB114" s="115">
        <f t="shared" si="734"/>
        <v>0</v>
      </c>
      <c r="IC114" s="116">
        <f t="shared" si="735"/>
        <v>0</v>
      </c>
      <c r="IH114" s="131">
        <f t="shared" si="736"/>
        <v>0</v>
      </c>
      <c r="II114" s="115">
        <f t="shared" si="737"/>
        <v>0</v>
      </c>
      <c r="IJ114" s="116">
        <f t="shared" si="738"/>
        <v>0</v>
      </c>
      <c r="IO114" s="131">
        <f t="shared" si="739"/>
        <v>0</v>
      </c>
      <c r="IP114" s="115">
        <f t="shared" si="740"/>
        <v>0</v>
      </c>
      <c r="IQ114" s="116">
        <f t="shared" si="741"/>
        <v>0</v>
      </c>
    </row>
    <row r="115" spans="9:251" ht="11.25">
      <c r="I115" s="131">
        <f t="shared" si="742"/>
        <v>2953650</v>
      </c>
      <c r="J115" s="115">
        <f t="shared" si="743"/>
        <v>2953650</v>
      </c>
      <c r="K115" s="116">
        <f t="shared" si="744"/>
        <v>0</v>
      </c>
      <c r="R115" s="131">
        <f t="shared" si="745"/>
        <v>2953650</v>
      </c>
      <c r="S115" s="115">
        <f t="shared" si="746"/>
        <v>2953650</v>
      </c>
      <c r="T115" s="116">
        <f t="shared" si="747"/>
        <v>0</v>
      </c>
      <c r="Y115" s="131">
        <f t="shared" si="643"/>
        <v>0</v>
      </c>
      <c r="Z115" s="115">
        <f t="shared" si="644"/>
        <v>0</v>
      </c>
      <c r="AA115" s="116">
        <f t="shared" si="645"/>
        <v>0</v>
      </c>
      <c r="AF115" s="131">
        <f t="shared" si="646"/>
        <v>0</v>
      </c>
      <c r="AG115" s="115">
        <f t="shared" si="647"/>
        <v>0</v>
      </c>
      <c r="AH115" s="116">
        <f t="shared" si="648"/>
        <v>0</v>
      </c>
      <c r="AM115" s="131">
        <f t="shared" si="649"/>
        <v>0</v>
      </c>
      <c r="AN115" s="115">
        <f t="shared" si="650"/>
        <v>0</v>
      </c>
      <c r="AO115" s="116">
        <f t="shared" si="651"/>
        <v>0</v>
      </c>
      <c r="AT115" s="131">
        <f t="shared" si="652"/>
        <v>0</v>
      </c>
      <c r="AU115" s="115">
        <f t="shared" si="653"/>
        <v>0</v>
      </c>
      <c r="AV115" s="116">
        <f t="shared" si="654"/>
        <v>0</v>
      </c>
      <c r="BA115" s="131">
        <f t="shared" si="655"/>
        <v>0</v>
      </c>
      <c r="BB115" s="115">
        <f t="shared" si="656"/>
        <v>0</v>
      </c>
      <c r="BC115" s="116">
        <f t="shared" si="657"/>
        <v>0</v>
      </c>
      <c r="BH115" s="131">
        <f t="shared" si="658"/>
        <v>0</v>
      </c>
      <c r="BI115" s="115">
        <f t="shared" si="659"/>
        <v>0</v>
      </c>
      <c r="BJ115" s="116">
        <f t="shared" si="660"/>
        <v>0</v>
      </c>
      <c r="BO115" s="131">
        <f t="shared" si="661"/>
        <v>0</v>
      </c>
      <c r="BP115" s="115">
        <f t="shared" si="662"/>
        <v>0</v>
      </c>
      <c r="BQ115" s="116">
        <f t="shared" si="663"/>
        <v>0</v>
      </c>
      <c r="BV115" s="131">
        <f t="shared" si="664"/>
        <v>0</v>
      </c>
      <c r="BW115" s="115">
        <f t="shared" si="665"/>
        <v>0</v>
      </c>
      <c r="BX115" s="116">
        <f t="shared" si="666"/>
        <v>0</v>
      </c>
      <c r="CC115" s="131">
        <f t="shared" si="667"/>
        <v>0</v>
      </c>
      <c r="CD115" s="115">
        <f t="shared" si="668"/>
        <v>0</v>
      </c>
      <c r="CE115" s="116">
        <f t="shared" si="669"/>
        <v>0</v>
      </c>
      <c r="CJ115" s="131">
        <f t="shared" si="670"/>
        <v>0</v>
      </c>
      <c r="CK115" s="115">
        <f t="shared" si="671"/>
        <v>0</v>
      </c>
      <c r="CL115" s="116">
        <f t="shared" si="672"/>
        <v>0</v>
      </c>
      <c r="CQ115" s="131">
        <f t="shared" si="673"/>
        <v>0</v>
      </c>
      <c r="CR115" s="115">
        <f t="shared" si="674"/>
        <v>0</v>
      </c>
      <c r="CS115" s="116">
        <f t="shared" si="675"/>
        <v>0</v>
      </c>
      <c r="CX115" s="131">
        <f t="shared" si="676"/>
        <v>0</v>
      </c>
      <c r="CY115" s="115">
        <f t="shared" si="677"/>
        <v>0</v>
      </c>
      <c r="CZ115" s="116">
        <f t="shared" si="678"/>
        <v>0</v>
      </c>
      <c r="DE115" s="131">
        <f t="shared" si="679"/>
        <v>0</v>
      </c>
      <c r="DF115" s="115">
        <f t="shared" si="680"/>
        <v>0</v>
      </c>
      <c r="DG115" s="116">
        <f t="shared" si="681"/>
        <v>0</v>
      </c>
      <c r="DL115" s="131">
        <f t="shared" si="682"/>
        <v>0</v>
      </c>
      <c r="DM115" s="115">
        <f t="shared" si="683"/>
        <v>0</v>
      </c>
      <c r="DN115" s="116">
        <f t="shared" si="684"/>
        <v>0</v>
      </c>
      <c r="DS115" s="131">
        <f t="shared" si="685"/>
        <v>0</v>
      </c>
      <c r="DT115" s="115">
        <f t="shared" si="686"/>
        <v>0</v>
      </c>
      <c r="DU115" s="116">
        <f t="shared" si="687"/>
        <v>0</v>
      </c>
      <c r="DZ115" s="131">
        <f t="shared" si="688"/>
        <v>0</v>
      </c>
      <c r="EA115" s="115">
        <f t="shared" si="689"/>
        <v>0</v>
      </c>
      <c r="EB115" s="116">
        <f t="shared" si="690"/>
        <v>0</v>
      </c>
      <c r="EG115" s="131">
        <f t="shared" si="691"/>
        <v>0</v>
      </c>
      <c r="EH115" s="115">
        <f t="shared" si="692"/>
        <v>0</v>
      </c>
      <c r="EI115" s="116">
        <f t="shared" si="693"/>
        <v>0</v>
      </c>
      <c r="EN115" s="131">
        <f t="shared" si="694"/>
        <v>0</v>
      </c>
      <c r="EO115" s="115">
        <f t="shared" si="695"/>
        <v>0</v>
      </c>
      <c r="EP115" s="116">
        <f t="shared" si="696"/>
        <v>0</v>
      </c>
      <c r="EU115" s="131">
        <f t="shared" si="697"/>
        <v>0</v>
      </c>
      <c r="EV115" s="115">
        <f t="shared" si="698"/>
        <v>0</v>
      </c>
      <c r="EW115" s="116">
        <f t="shared" si="699"/>
        <v>0</v>
      </c>
      <c r="FB115" s="131">
        <f t="shared" si="700"/>
        <v>0</v>
      </c>
      <c r="FC115" s="115">
        <f t="shared" si="701"/>
        <v>0</v>
      </c>
      <c r="FD115" s="116">
        <f t="shared" si="702"/>
        <v>0</v>
      </c>
      <c r="FI115" s="131">
        <f t="shared" si="703"/>
        <v>0</v>
      </c>
      <c r="FJ115" s="115">
        <f t="shared" si="704"/>
        <v>0</v>
      </c>
      <c r="FK115" s="116">
        <f t="shared" si="705"/>
        <v>0</v>
      </c>
      <c r="FP115" s="131">
        <f t="shared" si="706"/>
        <v>0</v>
      </c>
      <c r="FQ115" s="115">
        <f t="shared" si="707"/>
        <v>0</v>
      </c>
      <c r="FR115" s="116">
        <f t="shared" si="708"/>
        <v>0</v>
      </c>
      <c r="FW115" s="131">
        <f t="shared" si="709"/>
        <v>0</v>
      </c>
      <c r="FX115" s="115">
        <f t="shared" si="710"/>
        <v>0</v>
      </c>
      <c r="FY115" s="116">
        <f t="shared" si="711"/>
        <v>0</v>
      </c>
      <c r="GD115" s="131">
        <f t="shared" si="712"/>
        <v>0</v>
      </c>
      <c r="GE115" s="115">
        <f t="shared" si="713"/>
        <v>0</v>
      </c>
      <c r="GF115" s="116">
        <f t="shared" si="714"/>
        <v>0</v>
      </c>
      <c r="GK115" s="131">
        <f t="shared" si="715"/>
        <v>0</v>
      </c>
      <c r="GL115" s="115">
        <f t="shared" si="716"/>
        <v>0</v>
      </c>
      <c r="GM115" s="116">
        <f t="shared" si="717"/>
        <v>0</v>
      </c>
      <c r="GR115" s="131">
        <f t="shared" si="718"/>
        <v>0</v>
      </c>
      <c r="GS115" s="115">
        <f t="shared" si="719"/>
        <v>0</v>
      </c>
      <c r="GT115" s="116">
        <f t="shared" si="720"/>
        <v>0</v>
      </c>
      <c r="GY115" s="131">
        <f t="shared" si="721"/>
        <v>0</v>
      </c>
      <c r="GZ115" s="115">
        <f t="shared" si="722"/>
        <v>0</v>
      </c>
      <c r="HA115" s="116">
        <f t="shared" si="723"/>
        <v>0</v>
      </c>
      <c r="HF115" s="131">
        <f t="shared" si="724"/>
        <v>0</v>
      </c>
      <c r="HG115" s="115">
        <f t="shared" si="725"/>
        <v>0</v>
      </c>
      <c r="HH115" s="116">
        <f t="shared" si="726"/>
        <v>0</v>
      </c>
      <c r="HM115" s="131">
        <f t="shared" si="727"/>
        <v>0</v>
      </c>
      <c r="HN115" s="115">
        <f t="shared" si="728"/>
        <v>0</v>
      </c>
      <c r="HO115" s="116">
        <f t="shared" si="729"/>
        <v>0</v>
      </c>
      <c r="HT115" s="131">
        <f t="shared" si="730"/>
        <v>0</v>
      </c>
      <c r="HU115" s="115">
        <f t="shared" si="731"/>
        <v>0</v>
      </c>
      <c r="HV115" s="116">
        <f t="shared" si="732"/>
        <v>0</v>
      </c>
      <c r="IA115" s="131">
        <f t="shared" si="733"/>
        <v>0</v>
      </c>
      <c r="IB115" s="115">
        <f t="shared" si="734"/>
        <v>0</v>
      </c>
      <c r="IC115" s="116">
        <f t="shared" si="735"/>
        <v>0</v>
      </c>
      <c r="IH115" s="131">
        <f t="shared" si="736"/>
        <v>0</v>
      </c>
      <c r="II115" s="115">
        <f t="shared" si="737"/>
        <v>0</v>
      </c>
      <c r="IJ115" s="116">
        <f t="shared" si="738"/>
        <v>0</v>
      </c>
      <c r="IO115" s="131">
        <f t="shared" si="739"/>
        <v>0</v>
      </c>
      <c r="IP115" s="115">
        <f t="shared" si="740"/>
        <v>0</v>
      </c>
      <c r="IQ115" s="116">
        <f t="shared" si="741"/>
        <v>0</v>
      </c>
    </row>
    <row r="116" spans="9:251" ht="11.25">
      <c r="I116" s="131">
        <f t="shared" si="742"/>
        <v>147000</v>
      </c>
      <c r="J116" s="115">
        <f t="shared" si="743"/>
        <v>147000</v>
      </c>
      <c r="K116" s="116">
        <f t="shared" si="744"/>
        <v>0</v>
      </c>
      <c r="R116" s="131">
        <f t="shared" si="745"/>
        <v>147000</v>
      </c>
      <c r="S116" s="115">
        <f t="shared" si="746"/>
        <v>147000</v>
      </c>
      <c r="T116" s="116">
        <f t="shared" si="747"/>
        <v>0</v>
      </c>
      <c r="Y116" s="131">
        <f t="shared" si="643"/>
        <v>0</v>
      </c>
      <c r="Z116" s="115">
        <f t="shared" si="644"/>
        <v>0</v>
      </c>
      <c r="AA116" s="116">
        <f t="shared" si="645"/>
        <v>0</v>
      </c>
      <c r="AF116" s="131">
        <f t="shared" si="646"/>
        <v>0</v>
      </c>
      <c r="AG116" s="115">
        <f t="shared" si="647"/>
        <v>0</v>
      </c>
      <c r="AH116" s="116">
        <f t="shared" si="648"/>
        <v>0</v>
      </c>
      <c r="AM116" s="131">
        <f t="shared" si="649"/>
        <v>0</v>
      </c>
      <c r="AN116" s="115">
        <f t="shared" si="650"/>
        <v>0</v>
      </c>
      <c r="AO116" s="116">
        <f t="shared" si="651"/>
        <v>0</v>
      </c>
      <c r="AT116" s="131">
        <f t="shared" si="652"/>
        <v>0</v>
      </c>
      <c r="AU116" s="115">
        <f t="shared" si="653"/>
        <v>0</v>
      </c>
      <c r="AV116" s="116">
        <f t="shared" si="654"/>
        <v>0</v>
      </c>
      <c r="BA116" s="131">
        <f t="shared" si="655"/>
        <v>0</v>
      </c>
      <c r="BB116" s="115">
        <f t="shared" si="656"/>
        <v>0</v>
      </c>
      <c r="BC116" s="116">
        <f t="shared" si="657"/>
        <v>0</v>
      </c>
      <c r="BH116" s="131">
        <f t="shared" si="658"/>
        <v>0</v>
      </c>
      <c r="BI116" s="115">
        <f t="shared" si="659"/>
        <v>0</v>
      </c>
      <c r="BJ116" s="116">
        <f t="shared" si="660"/>
        <v>0</v>
      </c>
      <c r="BO116" s="131">
        <f t="shared" si="661"/>
        <v>0</v>
      </c>
      <c r="BP116" s="115">
        <f t="shared" si="662"/>
        <v>0</v>
      </c>
      <c r="BQ116" s="116">
        <f t="shared" si="663"/>
        <v>0</v>
      </c>
      <c r="BV116" s="131">
        <f t="shared" si="664"/>
        <v>0</v>
      </c>
      <c r="BW116" s="115">
        <f t="shared" si="665"/>
        <v>0</v>
      </c>
      <c r="BX116" s="116">
        <f t="shared" si="666"/>
        <v>0</v>
      </c>
      <c r="CC116" s="131">
        <f t="shared" si="667"/>
        <v>0</v>
      </c>
      <c r="CD116" s="115">
        <f t="shared" si="668"/>
        <v>0</v>
      </c>
      <c r="CE116" s="116">
        <f t="shared" si="669"/>
        <v>0</v>
      </c>
      <c r="CJ116" s="131">
        <f t="shared" si="670"/>
        <v>0</v>
      </c>
      <c r="CK116" s="115">
        <f t="shared" si="671"/>
        <v>0</v>
      </c>
      <c r="CL116" s="116">
        <f t="shared" si="672"/>
        <v>0</v>
      </c>
      <c r="CQ116" s="131">
        <f t="shared" si="673"/>
        <v>0</v>
      </c>
      <c r="CR116" s="115">
        <f t="shared" si="674"/>
        <v>0</v>
      </c>
      <c r="CS116" s="116">
        <f t="shared" si="675"/>
        <v>0</v>
      </c>
      <c r="CX116" s="131">
        <f t="shared" si="676"/>
        <v>0</v>
      </c>
      <c r="CY116" s="115">
        <f t="shared" si="677"/>
        <v>0</v>
      </c>
      <c r="CZ116" s="116">
        <f t="shared" si="678"/>
        <v>0</v>
      </c>
      <c r="DE116" s="131">
        <f t="shared" si="679"/>
        <v>0</v>
      </c>
      <c r="DF116" s="115">
        <f t="shared" si="680"/>
        <v>0</v>
      </c>
      <c r="DG116" s="116">
        <f t="shared" si="681"/>
        <v>0</v>
      </c>
      <c r="DL116" s="131">
        <f t="shared" si="682"/>
        <v>0</v>
      </c>
      <c r="DM116" s="115">
        <f t="shared" si="683"/>
        <v>0</v>
      </c>
      <c r="DN116" s="116">
        <f t="shared" si="684"/>
        <v>0</v>
      </c>
      <c r="DS116" s="131">
        <f t="shared" si="685"/>
        <v>0</v>
      </c>
      <c r="DT116" s="115">
        <f t="shared" si="686"/>
        <v>0</v>
      </c>
      <c r="DU116" s="116">
        <f t="shared" si="687"/>
        <v>0</v>
      </c>
      <c r="DZ116" s="131">
        <f t="shared" si="688"/>
        <v>0</v>
      </c>
      <c r="EA116" s="115">
        <f t="shared" si="689"/>
        <v>0</v>
      </c>
      <c r="EB116" s="116">
        <f t="shared" si="690"/>
        <v>0</v>
      </c>
      <c r="EG116" s="131">
        <f t="shared" si="691"/>
        <v>0</v>
      </c>
      <c r="EH116" s="115">
        <f t="shared" si="692"/>
        <v>0</v>
      </c>
      <c r="EI116" s="116">
        <f t="shared" si="693"/>
        <v>0</v>
      </c>
      <c r="EN116" s="131">
        <f t="shared" si="694"/>
        <v>0</v>
      </c>
      <c r="EO116" s="115">
        <f t="shared" si="695"/>
        <v>0</v>
      </c>
      <c r="EP116" s="116">
        <f t="shared" si="696"/>
        <v>0</v>
      </c>
      <c r="EU116" s="131">
        <f t="shared" si="697"/>
        <v>0</v>
      </c>
      <c r="EV116" s="115">
        <f t="shared" si="698"/>
        <v>0</v>
      </c>
      <c r="EW116" s="116">
        <f t="shared" si="699"/>
        <v>0</v>
      </c>
      <c r="FB116" s="131">
        <f t="shared" si="700"/>
        <v>0</v>
      </c>
      <c r="FC116" s="115">
        <f t="shared" si="701"/>
        <v>0</v>
      </c>
      <c r="FD116" s="116">
        <f t="shared" si="702"/>
        <v>0</v>
      </c>
      <c r="FI116" s="131">
        <f t="shared" si="703"/>
        <v>0</v>
      </c>
      <c r="FJ116" s="115">
        <f t="shared" si="704"/>
        <v>0</v>
      </c>
      <c r="FK116" s="116">
        <f t="shared" si="705"/>
        <v>0</v>
      </c>
      <c r="FP116" s="131">
        <f t="shared" si="706"/>
        <v>0</v>
      </c>
      <c r="FQ116" s="115">
        <f t="shared" si="707"/>
        <v>0</v>
      </c>
      <c r="FR116" s="116">
        <f t="shared" si="708"/>
        <v>0</v>
      </c>
      <c r="FW116" s="131">
        <f t="shared" si="709"/>
        <v>0</v>
      </c>
      <c r="FX116" s="115">
        <f t="shared" si="710"/>
        <v>0</v>
      </c>
      <c r="FY116" s="116">
        <f t="shared" si="711"/>
        <v>0</v>
      </c>
      <c r="GD116" s="131">
        <f t="shared" si="712"/>
        <v>0</v>
      </c>
      <c r="GE116" s="115">
        <f t="shared" si="713"/>
        <v>0</v>
      </c>
      <c r="GF116" s="116">
        <f t="shared" si="714"/>
        <v>0</v>
      </c>
      <c r="GK116" s="131">
        <f t="shared" si="715"/>
        <v>0</v>
      </c>
      <c r="GL116" s="115">
        <f t="shared" si="716"/>
        <v>0</v>
      </c>
      <c r="GM116" s="116">
        <f t="shared" si="717"/>
        <v>0</v>
      </c>
      <c r="GR116" s="131">
        <f t="shared" si="718"/>
        <v>0</v>
      </c>
      <c r="GS116" s="115">
        <f t="shared" si="719"/>
        <v>0</v>
      </c>
      <c r="GT116" s="116">
        <f t="shared" si="720"/>
        <v>0</v>
      </c>
      <c r="GY116" s="131">
        <f t="shared" si="721"/>
        <v>0</v>
      </c>
      <c r="GZ116" s="115">
        <f t="shared" si="722"/>
        <v>0</v>
      </c>
      <c r="HA116" s="116">
        <f t="shared" si="723"/>
        <v>0</v>
      </c>
      <c r="HF116" s="131">
        <f t="shared" si="724"/>
        <v>0</v>
      </c>
      <c r="HG116" s="115">
        <f t="shared" si="725"/>
        <v>0</v>
      </c>
      <c r="HH116" s="116">
        <f t="shared" si="726"/>
        <v>0</v>
      </c>
      <c r="HM116" s="131">
        <f t="shared" si="727"/>
        <v>0</v>
      </c>
      <c r="HN116" s="115">
        <f t="shared" si="728"/>
        <v>0</v>
      </c>
      <c r="HO116" s="116">
        <f t="shared" si="729"/>
        <v>0</v>
      </c>
      <c r="HT116" s="131">
        <f t="shared" si="730"/>
        <v>0</v>
      </c>
      <c r="HU116" s="115">
        <f t="shared" si="731"/>
        <v>0</v>
      </c>
      <c r="HV116" s="116">
        <f t="shared" si="732"/>
        <v>0</v>
      </c>
      <c r="IA116" s="131">
        <f t="shared" si="733"/>
        <v>0</v>
      </c>
      <c r="IB116" s="115">
        <f t="shared" si="734"/>
        <v>0</v>
      </c>
      <c r="IC116" s="116">
        <f t="shared" si="735"/>
        <v>0</v>
      </c>
      <c r="IH116" s="131">
        <f t="shared" si="736"/>
        <v>0</v>
      </c>
      <c r="II116" s="115">
        <f t="shared" si="737"/>
        <v>0</v>
      </c>
      <c r="IJ116" s="116">
        <f t="shared" si="738"/>
        <v>0</v>
      </c>
      <c r="IO116" s="131">
        <f t="shared" si="739"/>
        <v>0</v>
      </c>
      <c r="IP116" s="115">
        <f t="shared" si="740"/>
        <v>0</v>
      </c>
      <c r="IQ116" s="116">
        <f t="shared" si="741"/>
        <v>0</v>
      </c>
    </row>
    <row r="117" spans="9:251" ht="11.25">
      <c r="I117" s="131">
        <f t="shared" si="742"/>
        <v>17000</v>
      </c>
      <c r="J117" s="115">
        <f t="shared" si="743"/>
        <v>17000</v>
      </c>
      <c r="K117" s="116">
        <f t="shared" si="744"/>
        <v>0</v>
      </c>
      <c r="R117" s="131">
        <f t="shared" si="745"/>
        <v>17000</v>
      </c>
      <c r="S117" s="115">
        <f t="shared" si="746"/>
        <v>17000</v>
      </c>
      <c r="T117" s="116">
        <f t="shared" si="747"/>
        <v>0</v>
      </c>
      <c r="Y117" s="131">
        <f t="shared" si="643"/>
        <v>0</v>
      </c>
      <c r="Z117" s="115">
        <f t="shared" si="644"/>
        <v>0</v>
      </c>
      <c r="AA117" s="116">
        <f t="shared" si="645"/>
        <v>0</v>
      </c>
      <c r="AF117" s="131">
        <f t="shared" si="646"/>
        <v>0</v>
      </c>
      <c r="AG117" s="115">
        <f t="shared" si="647"/>
        <v>0</v>
      </c>
      <c r="AH117" s="116">
        <f t="shared" si="648"/>
        <v>0</v>
      </c>
      <c r="AM117" s="131">
        <f t="shared" si="649"/>
        <v>0</v>
      </c>
      <c r="AN117" s="115">
        <f t="shared" si="650"/>
        <v>0</v>
      </c>
      <c r="AO117" s="116">
        <f t="shared" si="651"/>
        <v>0</v>
      </c>
      <c r="AT117" s="131">
        <f t="shared" si="652"/>
        <v>0</v>
      </c>
      <c r="AU117" s="115">
        <f t="shared" si="653"/>
        <v>0</v>
      </c>
      <c r="AV117" s="116">
        <f t="shared" si="654"/>
        <v>0</v>
      </c>
      <c r="BA117" s="131">
        <f t="shared" si="655"/>
        <v>0</v>
      </c>
      <c r="BB117" s="115">
        <f t="shared" si="656"/>
        <v>0</v>
      </c>
      <c r="BC117" s="116">
        <f t="shared" si="657"/>
        <v>0</v>
      </c>
      <c r="BH117" s="131">
        <f t="shared" si="658"/>
        <v>0</v>
      </c>
      <c r="BI117" s="115">
        <f t="shared" si="659"/>
        <v>0</v>
      </c>
      <c r="BJ117" s="116">
        <f t="shared" si="660"/>
        <v>0</v>
      </c>
      <c r="BO117" s="131">
        <f t="shared" si="661"/>
        <v>0</v>
      </c>
      <c r="BP117" s="115">
        <f t="shared" si="662"/>
        <v>0</v>
      </c>
      <c r="BQ117" s="116">
        <f t="shared" si="663"/>
        <v>0</v>
      </c>
      <c r="BV117" s="131">
        <f t="shared" si="664"/>
        <v>0</v>
      </c>
      <c r="BW117" s="115">
        <f t="shared" si="665"/>
        <v>0</v>
      </c>
      <c r="BX117" s="116">
        <f t="shared" si="666"/>
        <v>0</v>
      </c>
      <c r="CC117" s="131">
        <f t="shared" si="667"/>
        <v>0</v>
      </c>
      <c r="CD117" s="115">
        <f t="shared" si="668"/>
        <v>0</v>
      </c>
      <c r="CE117" s="116">
        <f t="shared" si="669"/>
        <v>0</v>
      </c>
      <c r="CJ117" s="131">
        <f t="shared" si="670"/>
        <v>0</v>
      </c>
      <c r="CK117" s="115">
        <f t="shared" si="671"/>
        <v>0</v>
      </c>
      <c r="CL117" s="116">
        <f t="shared" si="672"/>
        <v>0</v>
      </c>
      <c r="CQ117" s="131">
        <f t="shared" si="673"/>
        <v>0</v>
      </c>
      <c r="CR117" s="115">
        <f t="shared" si="674"/>
        <v>0</v>
      </c>
      <c r="CS117" s="116">
        <f t="shared" si="675"/>
        <v>0</v>
      </c>
      <c r="CX117" s="131">
        <f t="shared" si="676"/>
        <v>0</v>
      </c>
      <c r="CY117" s="115">
        <f t="shared" si="677"/>
        <v>0</v>
      </c>
      <c r="CZ117" s="116">
        <f t="shared" si="678"/>
        <v>0</v>
      </c>
      <c r="DE117" s="131">
        <f t="shared" si="679"/>
        <v>0</v>
      </c>
      <c r="DF117" s="115">
        <f t="shared" si="680"/>
        <v>0</v>
      </c>
      <c r="DG117" s="116">
        <f t="shared" si="681"/>
        <v>0</v>
      </c>
      <c r="DL117" s="131">
        <f t="shared" si="682"/>
        <v>0</v>
      </c>
      <c r="DM117" s="115">
        <f t="shared" si="683"/>
        <v>0</v>
      </c>
      <c r="DN117" s="116">
        <f t="shared" si="684"/>
        <v>0</v>
      </c>
      <c r="DS117" s="131">
        <f t="shared" si="685"/>
        <v>0</v>
      </c>
      <c r="DT117" s="115">
        <f t="shared" si="686"/>
        <v>0</v>
      </c>
      <c r="DU117" s="116">
        <f t="shared" si="687"/>
        <v>0</v>
      </c>
      <c r="DZ117" s="131">
        <f t="shared" si="688"/>
        <v>0</v>
      </c>
      <c r="EA117" s="115">
        <f t="shared" si="689"/>
        <v>0</v>
      </c>
      <c r="EB117" s="116">
        <f t="shared" si="690"/>
        <v>0</v>
      </c>
      <c r="EG117" s="131">
        <f t="shared" si="691"/>
        <v>0</v>
      </c>
      <c r="EH117" s="115">
        <f t="shared" si="692"/>
        <v>0</v>
      </c>
      <c r="EI117" s="116">
        <f t="shared" si="693"/>
        <v>0</v>
      </c>
      <c r="EN117" s="131">
        <f t="shared" si="694"/>
        <v>0</v>
      </c>
      <c r="EO117" s="115">
        <f t="shared" si="695"/>
        <v>0</v>
      </c>
      <c r="EP117" s="116">
        <f t="shared" si="696"/>
        <v>0</v>
      </c>
      <c r="EU117" s="131">
        <f t="shared" si="697"/>
        <v>0</v>
      </c>
      <c r="EV117" s="115">
        <f t="shared" si="698"/>
        <v>0</v>
      </c>
      <c r="EW117" s="116">
        <f t="shared" si="699"/>
        <v>0</v>
      </c>
      <c r="FB117" s="131">
        <f t="shared" si="700"/>
        <v>0</v>
      </c>
      <c r="FC117" s="115">
        <f t="shared" si="701"/>
        <v>0</v>
      </c>
      <c r="FD117" s="116">
        <f t="shared" si="702"/>
        <v>0</v>
      </c>
      <c r="FI117" s="131">
        <f t="shared" si="703"/>
        <v>0</v>
      </c>
      <c r="FJ117" s="115">
        <f t="shared" si="704"/>
        <v>0</v>
      </c>
      <c r="FK117" s="116">
        <f t="shared" si="705"/>
        <v>0</v>
      </c>
      <c r="FP117" s="131">
        <f t="shared" si="706"/>
        <v>0</v>
      </c>
      <c r="FQ117" s="115">
        <f t="shared" si="707"/>
        <v>0</v>
      </c>
      <c r="FR117" s="116">
        <f t="shared" si="708"/>
        <v>0</v>
      </c>
      <c r="FW117" s="131">
        <f t="shared" si="709"/>
        <v>0</v>
      </c>
      <c r="FX117" s="115">
        <f t="shared" si="710"/>
        <v>0</v>
      </c>
      <c r="FY117" s="116">
        <f t="shared" si="711"/>
        <v>0</v>
      </c>
      <c r="GD117" s="131">
        <f t="shared" si="712"/>
        <v>0</v>
      </c>
      <c r="GE117" s="115">
        <f t="shared" si="713"/>
        <v>0</v>
      </c>
      <c r="GF117" s="116">
        <f t="shared" si="714"/>
        <v>0</v>
      </c>
      <c r="GK117" s="131">
        <f t="shared" si="715"/>
        <v>0</v>
      </c>
      <c r="GL117" s="115">
        <f t="shared" si="716"/>
        <v>0</v>
      </c>
      <c r="GM117" s="116">
        <f t="shared" si="717"/>
        <v>0</v>
      </c>
      <c r="GR117" s="131">
        <f t="shared" si="718"/>
        <v>0</v>
      </c>
      <c r="GS117" s="115">
        <f t="shared" si="719"/>
        <v>0</v>
      </c>
      <c r="GT117" s="116">
        <f t="shared" si="720"/>
        <v>0</v>
      </c>
      <c r="GY117" s="131">
        <f t="shared" si="721"/>
        <v>0</v>
      </c>
      <c r="GZ117" s="115">
        <f t="shared" si="722"/>
        <v>0</v>
      </c>
      <c r="HA117" s="116">
        <f t="shared" si="723"/>
        <v>0</v>
      </c>
      <c r="HF117" s="131">
        <f t="shared" si="724"/>
        <v>0</v>
      </c>
      <c r="HG117" s="115">
        <f t="shared" si="725"/>
        <v>0</v>
      </c>
      <c r="HH117" s="116">
        <f t="shared" si="726"/>
        <v>0</v>
      </c>
      <c r="HM117" s="131">
        <f t="shared" si="727"/>
        <v>0</v>
      </c>
      <c r="HN117" s="115">
        <f t="shared" si="728"/>
        <v>0</v>
      </c>
      <c r="HO117" s="116">
        <f t="shared" si="729"/>
        <v>0</v>
      </c>
      <c r="HT117" s="131">
        <f t="shared" si="730"/>
        <v>0</v>
      </c>
      <c r="HU117" s="115">
        <f t="shared" si="731"/>
        <v>0</v>
      </c>
      <c r="HV117" s="116">
        <f t="shared" si="732"/>
        <v>0</v>
      </c>
      <c r="IA117" s="131">
        <f t="shared" si="733"/>
        <v>0</v>
      </c>
      <c r="IB117" s="115">
        <f t="shared" si="734"/>
        <v>0</v>
      </c>
      <c r="IC117" s="116">
        <f t="shared" si="735"/>
        <v>0</v>
      </c>
      <c r="IH117" s="131">
        <f t="shared" si="736"/>
        <v>0</v>
      </c>
      <c r="II117" s="115">
        <f t="shared" si="737"/>
        <v>0</v>
      </c>
      <c r="IJ117" s="116">
        <f t="shared" si="738"/>
        <v>0</v>
      </c>
      <c r="IO117" s="131">
        <f t="shared" si="739"/>
        <v>0</v>
      </c>
      <c r="IP117" s="115">
        <f t="shared" si="740"/>
        <v>0</v>
      </c>
      <c r="IQ117" s="116">
        <f t="shared" si="741"/>
        <v>0</v>
      </c>
    </row>
    <row r="118" spans="9:251" ht="11.25">
      <c r="I118" s="131">
        <f t="shared" si="742"/>
        <v>130000</v>
      </c>
      <c r="J118" s="115">
        <f t="shared" si="743"/>
        <v>130000</v>
      </c>
      <c r="K118" s="116">
        <f t="shared" si="744"/>
        <v>0</v>
      </c>
      <c r="R118" s="131">
        <f t="shared" si="745"/>
        <v>130000</v>
      </c>
      <c r="S118" s="115">
        <f t="shared" si="746"/>
        <v>130000</v>
      </c>
      <c r="T118" s="116">
        <f t="shared" si="747"/>
        <v>0</v>
      </c>
      <c r="Y118" s="131">
        <f t="shared" si="643"/>
        <v>0</v>
      </c>
      <c r="Z118" s="115">
        <f t="shared" si="644"/>
        <v>0</v>
      </c>
      <c r="AA118" s="116">
        <f t="shared" si="645"/>
        <v>0</v>
      </c>
      <c r="AF118" s="131">
        <f t="shared" si="646"/>
        <v>0</v>
      </c>
      <c r="AG118" s="115">
        <f t="shared" si="647"/>
        <v>0</v>
      </c>
      <c r="AH118" s="116">
        <f t="shared" si="648"/>
        <v>0</v>
      </c>
      <c r="AM118" s="131">
        <f t="shared" si="649"/>
        <v>0</v>
      </c>
      <c r="AN118" s="115">
        <f t="shared" si="650"/>
        <v>0</v>
      </c>
      <c r="AO118" s="116">
        <f t="shared" si="651"/>
        <v>0</v>
      </c>
      <c r="AT118" s="131">
        <f t="shared" si="652"/>
        <v>0</v>
      </c>
      <c r="AU118" s="115">
        <f t="shared" si="653"/>
        <v>0</v>
      </c>
      <c r="AV118" s="116">
        <f t="shared" si="654"/>
        <v>0</v>
      </c>
      <c r="BA118" s="131">
        <f t="shared" si="655"/>
        <v>0</v>
      </c>
      <c r="BB118" s="115">
        <f t="shared" si="656"/>
        <v>0</v>
      </c>
      <c r="BC118" s="116">
        <f t="shared" si="657"/>
        <v>0</v>
      </c>
      <c r="BH118" s="131">
        <f t="shared" si="658"/>
        <v>0</v>
      </c>
      <c r="BI118" s="115">
        <f t="shared" si="659"/>
        <v>0</v>
      </c>
      <c r="BJ118" s="116">
        <f t="shared" si="660"/>
        <v>0</v>
      </c>
      <c r="BO118" s="131">
        <f t="shared" si="661"/>
        <v>0</v>
      </c>
      <c r="BP118" s="115">
        <f t="shared" si="662"/>
        <v>0</v>
      </c>
      <c r="BQ118" s="116">
        <f t="shared" si="663"/>
        <v>0</v>
      </c>
      <c r="BV118" s="131">
        <f t="shared" si="664"/>
        <v>0</v>
      </c>
      <c r="BW118" s="115">
        <f t="shared" si="665"/>
        <v>0</v>
      </c>
      <c r="BX118" s="116">
        <f t="shared" si="666"/>
        <v>0</v>
      </c>
      <c r="CC118" s="131">
        <f t="shared" si="667"/>
        <v>0</v>
      </c>
      <c r="CD118" s="115">
        <f t="shared" si="668"/>
        <v>0</v>
      </c>
      <c r="CE118" s="116">
        <f t="shared" si="669"/>
        <v>0</v>
      </c>
      <c r="CJ118" s="131">
        <f t="shared" si="670"/>
        <v>0</v>
      </c>
      <c r="CK118" s="115">
        <f t="shared" si="671"/>
        <v>0</v>
      </c>
      <c r="CL118" s="116">
        <f t="shared" si="672"/>
        <v>0</v>
      </c>
      <c r="CQ118" s="131">
        <f t="shared" si="673"/>
        <v>0</v>
      </c>
      <c r="CR118" s="115">
        <f t="shared" si="674"/>
        <v>0</v>
      </c>
      <c r="CS118" s="116">
        <f t="shared" si="675"/>
        <v>0</v>
      </c>
      <c r="CX118" s="131">
        <f t="shared" si="676"/>
        <v>0</v>
      </c>
      <c r="CY118" s="115">
        <f t="shared" si="677"/>
        <v>0</v>
      </c>
      <c r="CZ118" s="116">
        <f t="shared" si="678"/>
        <v>0</v>
      </c>
      <c r="DE118" s="131">
        <f t="shared" si="679"/>
        <v>0</v>
      </c>
      <c r="DF118" s="115">
        <f t="shared" si="680"/>
        <v>0</v>
      </c>
      <c r="DG118" s="116">
        <f t="shared" si="681"/>
        <v>0</v>
      </c>
      <c r="DL118" s="131">
        <f t="shared" si="682"/>
        <v>0</v>
      </c>
      <c r="DM118" s="115">
        <f t="shared" si="683"/>
        <v>0</v>
      </c>
      <c r="DN118" s="116">
        <f t="shared" si="684"/>
        <v>0</v>
      </c>
      <c r="DS118" s="131">
        <f t="shared" si="685"/>
        <v>0</v>
      </c>
      <c r="DT118" s="115">
        <f t="shared" si="686"/>
        <v>0</v>
      </c>
      <c r="DU118" s="116">
        <f t="shared" si="687"/>
        <v>0</v>
      </c>
      <c r="DZ118" s="131">
        <f t="shared" si="688"/>
        <v>0</v>
      </c>
      <c r="EA118" s="115">
        <f t="shared" si="689"/>
        <v>0</v>
      </c>
      <c r="EB118" s="116">
        <f t="shared" si="690"/>
        <v>0</v>
      </c>
      <c r="EG118" s="131">
        <f t="shared" si="691"/>
        <v>0</v>
      </c>
      <c r="EH118" s="115">
        <f t="shared" si="692"/>
        <v>0</v>
      </c>
      <c r="EI118" s="116">
        <f t="shared" si="693"/>
        <v>0</v>
      </c>
      <c r="EN118" s="131">
        <f t="shared" si="694"/>
        <v>0</v>
      </c>
      <c r="EO118" s="115">
        <f t="shared" si="695"/>
        <v>0</v>
      </c>
      <c r="EP118" s="116">
        <f t="shared" si="696"/>
        <v>0</v>
      </c>
      <c r="EU118" s="131">
        <f t="shared" si="697"/>
        <v>0</v>
      </c>
      <c r="EV118" s="115">
        <f t="shared" si="698"/>
        <v>0</v>
      </c>
      <c r="EW118" s="116">
        <f t="shared" si="699"/>
        <v>0</v>
      </c>
      <c r="FB118" s="131">
        <f t="shared" si="700"/>
        <v>0</v>
      </c>
      <c r="FC118" s="115">
        <f t="shared" si="701"/>
        <v>0</v>
      </c>
      <c r="FD118" s="116">
        <f t="shared" si="702"/>
        <v>0</v>
      </c>
      <c r="FI118" s="131">
        <f t="shared" si="703"/>
        <v>0</v>
      </c>
      <c r="FJ118" s="115">
        <f t="shared" si="704"/>
        <v>0</v>
      </c>
      <c r="FK118" s="116">
        <f t="shared" si="705"/>
        <v>0</v>
      </c>
      <c r="FP118" s="131">
        <f t="shared" si="706"/>
        <v>0</v>
      </c>
      <c r="FQ118" s="115">
        <f t="shared" si="707"/>
        <v>0</v>
      </c>
      <c r="FR118" s="116">
        <f t="shared" si="708"/>
        <v>0</v>
      </c>
      <c r="FW118" s="131">
        <f t="shared" si="709"/>
        <v>0</v>
      </c>
      <c r="FX118" s="115">
        <f t="shared" si="710"/>
        <v>0</v>
      </c>
      <c r="FY118" s="116">
        <f t="shared" si="711"/>
        <v>0</v>
      </c>
      <c r="GD118" s="131">
        <f t="shared" si="712"/>
        <v>0</v>
      </c>
      <c r="GE118" s="115">
        <f t="shared" si="713"/>
        <v>0</v>
      </c>
      <c r="GF118" s="116">
        <f t="shared" si="714"/>
        <v>0</v>
      </c>
      <c r="GK118" s="131">
        <f t="shared" si="715"/>
        <v>0</v>
      </c>
      <c r="GL118" s="115">
        <f t="shared" si="716"/>
        <v>0</v>
      </c>
      <c r="GM118" s="116">
        <f t="shared" si="717"/>
        <v>0</v>
      </c>
      <c r="GR118" s="131">
        <f t="shared" si="718"/>
        <v>0</v>
      </c>
      <c r="GS118" s="115">
        <f t="shared" si="719"/>
        <v>0</v>
      </c>
      <c r="GT118" s="116">
        <f t="shared" si="720"/>
        <v>0</v>
      </c>
      <c r="GY118" s="131">
        <f t="shared" si="721"/>
        <v>0</v>
      </c>
      <c r="GZ118" s="115">
        <f t="shared" si="722"/>
        <v>0</v>
      </c>
      <c r="HA118" s="116">
        <f t="shared" si="723"/>
        <v>0</v>
      </c>
      <c r="HF118" s="131">
        <f t="shared" si="724"/>
        <v>0</v>
      </c>
      <c r="HG118" s="115">
        <f t="shared" si="725"/>
        <v>0</v>
      </c>
      <c r="HH118" s="116">
        <f t="shared" si="726"/>
        <v>0</v>
      </c>
      <c r="HM118" s="131">
        <f t="shared" si="727"/>
        <v>0</v>
      </c>
      <c r="HN118" s="115">
        <f t="shared" si="728"/>
        <v>0</v>
      </c>
      <c r="HO118" s="116">
        <f t="shared" si="729"/>
        <v>0</v>
      </c>
      <c r="HT118" s="131">
        <f t="shared" si="730"/>
        <v>0</v>
      </c>
      <c r="HU118" s="115">
        <f t="shared" si="731"/>
        <v>0</v>
      </c>
      <c r="HV118" s="116">
        <f t="shared" si="732"/>
        <v>0</v>
      </c>
      <c r="IA118" s="131">
        <f t="shared" si="733"/>
        <v>0</v>
      </c>
      <c r="IB118" s="115">
        <f t="shared" si="734"/>
        <v>0</v>
      </c>
      <c r="IC118" s="116">
        <f t="shared" si="735"/>
        <v>0</v>
      </c>
      <c r="IH118" s="131">
        <f t="shared" si="736"/>
        <v>0</v>
      </c>
      <c r="II118" s="115">
        <f t="shared" si="737"/>
        <v>0</v>
      </c>
      <c r="IJ118" s="116">
        <f t="shared" si="738"/>
        <v>0</v>
      </c>
      <c r="IO118" s="131">
        <f t="shared" si="739"/>
        <v>0</v>
      </c>
      <c r="IP118" s="115">
        <f t="shared" si="740"/>
        <v>0</v>
      </c>
      <c r="IQ118" s="116">
        <f t="shared" si="741"/>
        <v>0</v>
      </c>
    </row>
    <row r="119" spans="9:251" ht="11.25">
      <c r="I119" s="131">
        <f t="shared" si="742"/>
        <v>3341650</v>
      </c>
      <c r="J119" s="115">
        <f t="shared" si="743"/>
        <v>3341650</v>
      </c>
      <c r="K119" s="116">
        <f t="shared" si="744"/>
        <v>0</v>
      </c>
      <c r="R119" s="131">
        <f t="shared" si="745"/>
        <v>3341650</v>
      </c>
      <c r="S119" s="115">
        <f t="shared" si="746"/>
        <v>3341650</v>
      </c>
      <c r="T119" s="116">
        <f t="shared" si="747"/>
        <v>0</v>
      </c>
      <c r="Y119" s="131">
        <f t="shared" si="643"/>
        <v>0</v>
      </c>
      <c r="Z119" s="115">
        <f t="shared" si="644"/>
        <v>0</v>
      </c>
      <c r="AA119" s="116">
        <f t="shared" si="645"/>
        <v>0</v>
      </c>
      <c r="AF119" s="131">
        <f t="shared" si="646"/>
        <v>0</v>
      </c>
      <c r="AG119" s="115">
        <f t="shared" si="647"/>
        <v>0</v>
      </c>
      <c r="AH119" s="116">
        <f t="shared" si="648"/>
        <v>0</v>
      </c>
      <c r="AM119" s="131">
        <f t="shared" si="649"/>
        <v>0</v>
      </c>
      <c r="AN119" s="115">
        <f t="shared" si="650"/>
        <v>0</v>
      </c>
      <c r="AO119" s="116">
        <f t="shared" si="651"/>
        <v>0</v>
      </c>
      <c r="AT119" s="131">
        <f t="shared" si="652"/>
        <v>0</v>
      </c>
      <c r="AU119" s="115">
        <f t="shared" si="653"/>
        <v>0</v>
      </c>
      <c r="AV119" s="116">
        <f t="shared" si="654"/>
        <v>0</v>
      </c>
      <c r="BA119" s="131">
        <f t="shared" si="655"/>
        <v>0</v>
      </c>
      <c r="BB119" s="115">
        <f t="shared" si="656"/>
        <v>0</v>
      </c>
      <c r="BC119" s="116">
        <f t="shared" si="657"/>
        <v>0</v>
      </c>
      <c r="BH119" s="131">
        <f t="shared" si="658"/>
        <v>0</v>
      </c>
      <c r="BI119" s="115">
        <f t="shared" si="659"/>
        <v>0</v>
      </c>
      <c r="BJ119" s="116">
        <f t="shared" si="660"/>
        <v>0</v>
      </c>
      <c r="BO119" s="131">
        <f t="shared" si="661"/>
        <v>0</v>
      </c>
      <c r="BP119" s="115">
        <f t="shared" si="662"/>
        <v>0</v>
      </c>
      <c r="BQ119" s="116">
        <f t="shared" si="663"/>
        <v>0</v>
      </c>
      <c r="BV119" s="131">
        <f t="shared" si="664"/>
        <v>0</v>
      </c>
      <c r="BW119" s="115">
        <f t="shared" si="665"/>
        <v>0</v>
      </c>
      <c r="BX119" s="116">
        <f t="shared" si="666"/>
        <v>0</v>
      </c>
      <c r="CC119" s="131">
        <f t="shared" si="667"/>
        <v>0</v>
      </c>
      <c r="CD119" s="115">
        <f t="shared" si="668"/>
        <v>0</v>
      </c>
      <c r="CE119" s="116">
        <f t="shared" si="669"/>
        <v>0</v>
      </c>
      <c r="CJ119" s="131">
        <f t="shared" si="670"/>
        <v>0</v>
      </c>
      <c r="CK119" s="115">
        <f t="shared" si="671"/>
        <v>0</v>
      </c>
      <c r="CL119" s="116">
        <f t="shared" si="672"/>
        <v>0</v>
      </c>
      <c r="CQ119" s="131">
        <f t="shared" si="673"/>
        <v>0</v>
      </c>
      <c r="CR119" s="115">
        <f t="shared" si="674"/>
        <v>0</v>
      </c>
      <c r="CS119" s="116">
        <f t="shared" si="675"/>
        <v>0</v>
      </c>
      <c r="CX119" s="131">
        <f t="shared" si="676"/>
        <v>0</v>
      </c>
      <c r="CY119" s="115">
        <f t="shared" si="677"/>
        <v>0</v>
      </c>
      <c r="CZ119" s="116">
        <f t="shared" si="678"/>
        <v>0</v>
      </c>
      <c r="DE119" s="131">
        <f t="shared" si="679"/>
        <v>0</v>
      </c>
      <c r="DF119" s="115">
        <f t="shared" si="680"/>
        <v>0</v>
      </c>
      <c r="DG119" s="116">
        <f t="shared" si="681"/>
        <v>0</v>
      </c>
      <c r="DL119" s="131">
        <f t="shared" si="682"/>
        <v>0</v>
      </c>
      <c r="DM119" s="115">
        <f t="shared" si="683"/>
        <v>0</v>
      </c>
      <c r="DN119" s="116">
        <f t="shared" si="684"/>
        <v>0</v>
      </c>
      <c r="DS119" s="131">
        <f t="shared" si="685"/>
        <v>0</v>
      </c>
      <c r="DT119" s="115">
        <f t="shared" si="686"/>
        <v>0</v>
      </c>
      <c r="DU119" s="116">
        <f t="shared" si="687"/>
        <v>0</v>
      </c>
      <c r="DZ119" s="131">
        <f t="shared" si="688"/>
        <v>0</v>
      </c>
      <c r="EA119" s="115">
        <f t="shared" si="689"/>
        <v>0</v>
      </c>
      <c r="EB119" s="116">
        <f t="shared" si="690"/>
        <v>0</v>
      </c>
      <c r="EG119" s="131">
        <f t="shared" si="691"/>
        <v>0</v>
      </c>
      <c r="EH119" s="115">
        <f t="shared" si="692"/>
        <v>0</v>
      </c>
      <c r="EI119" s="116">
        <f t="shared" si="693"/>
        <v>0</v>
      </c>
      <c r="EN119" s="131">
        <f t="shared" si="694"/>
        <v>0</v>
      </c>
      <c r="EO119" s="115">
        <f t="shared" si="695"/>
        <v>0</v>
      </c>
      <c r="EP119" s="116">
        <f t="shared" si="696"/>
        <v>0</v>
      </c>
      <c r="EU119" s="131">
        <f t="shared" si="697"/>
        <v>0</v>
      </c>
      <c r="EV119" s="115">
        <f t="shared" si="698"/>
        <v>0</v>
      </c>
      <c r="EW119" s="116">
        <f t="shared" si="699"/>
        <v>0</v>
      </c>
      <c r="FB119" s="131">
        <f t="shared" si="700"/>
        <v>0</v>
      </c>
      <c r="FC119" s="115">
        <f t="shared" si="701"/>
        <v>0</v>
      </c>
      <c r="FD119" s="116">
        <f t="shared" si="702"/>
        <v>0</v>
      </c>
      <c r="FI119" s="131">
        <f t="shared" si="703"/>
        <v>0</v>
      </c>
      <c r="FJ119" s="115">
        <f t="shared" si="704"/>
        <v>0</v>
      </c>
      <c r="FK119" s="116">
        <f t="shared" si="705"/>
        <v>0</v>
      </c>
      <c r="FP119" s="131">
        <f t="shared" si="706"/>
        <v>0</v>
      </c>
      <c r="FQ119" s="115">
        <f t="shared" si="707"/>
        <v>0</v>
      </c>
      <c r="FR119" s="116">
        <f t="shared" si="708"/>
        <v>0</v>
      </c>
      <c r="FW119" s="131">
        <f t="shared" si="709"/>
        <v>0</v>
      </c>
      <c r="FX119" s="115">
        <f t="shared" si="710"/>
        <v>0</v>
      </c>
      <c r="FY119" s="116">
        <f t="shared" si="711"/>
        <v>0</v>
      </c>
      <c r="GD119" s="131">
        <f t="shared" si="712"/>
        <v>0</v>
      </c>
      <c r="GE119" s="115">
        <f t="shared" si="713"/>
        <v>0</v>
      </c>
      <c r="GF119" s="116">
        <f t="shared" si="714"/>
        <v>0</v>
      </c>
      <c r="GK119" s="131">
        <f t="shared" si="715"/>
        <v>0</v>
      </c>
      <c r="GL119" s="115">
        <f t="shared" si="716"/>
        <v>0</v>
      </c>
      <c r="GM119" s="116">
        <f t="shared" si="717"/>
        <v>0</v>
      </c>
      <c r="GR119" s="131">
        <f t="shared" si="718"/>
        <v>0</v>
      </c>
      <c r="GS119" s="115">
        <f t="shared" si="719"/>
        <v>0</v>
      </c>
      <c r="GT119" s="116">
        <f t="shared" si="720"/>
        <v>0</v>
      </c>
      <c r="GY119" s="131">
        <f t="shared" si="721"/>
        <v>0</v>
      </c>
      <c r="GZ119" s="115">
        <f t="shared" si="722"/>
        <v>0</v>
      </c>
      <c r="HA119" s="116">
        <f t="shared" si="723"/>
        <v>0</v>
      </c>
      <c r="HF119" s="131">
        <f t="shared" si="724"/>
        <v>0</v>
      </c>
      <c r="HG119" s="115">
        <f t="shared" si="725"/>
        <v>0</v>
      </c>
      <c r="HH119" s="116">
        <f t="shared" si="726"/>
        <v>0</v>
      </c>
      <c r="HM119" s="131">
        <f t="shared" si="727"/>
        <v>0</v>
      </c>
      <c r="HN119" s="115">
        <f t="shared" si="728"/>
        <v>0</v>
      </c>
      <c r="HO119" s="116">
        <f t="shared" si="729"/>
        <v>0</v>
      </c>
      <c r="HT119" s="131">
        <f t="shared" si="730"/>
        <v>0</v>
      </c>
      <c r="HU119" s="115">
        <f t="shared" si="731"/>
        <v>0</v>
      </c>
      <c r="HV119" s="116">
        <f t="shared" si="732"/>
        <v>0</v>
      </c>
      <c r="IA119" s="131">
        <f t="shared" si="733"/>
        <v>0</v>
      </c>
      <c r="IB119" s="115">
        <f t="shared" si="734"/>
        <v>0</v>
      </c>
      <c r="IC119" s="116">
        <f t="shared" si="735"/>
        <v>0</v>
      </c>
      <c r="IH119" s="131">
        <f t="shared" si="736"/>
        <v>0</v>
      </c>
      <c r="II119" s="115">
        <f t="shared" si="737"/>
        <v>0</v>
      </c>
      <c r="IJ119" s="116">
        <f t="shared" si="738"/>
        <v>0</v>
      </c>
      <c r="IO119" s="131">
        <f t="shared" si="739"/>
        <v>0</v>
      </c>
      <c r="IP119" s="115">
        <f t="shared" si="740"/>
        <v>0</v>
      </c>
      <c r="IQ119" s="116">
        <f t="shared" si="741"/>
        <v>0</v>
      </c>
    </row>
    <row r="120" spans="9:251" ht="11.25">
      <c r="I120" s="131">
        <f t="shared" si="742"/>
        <v>28846814</v>
      </c>
      <c r="J120" s="115">
        <f t="shared" si="743"/>
        <v>28846814</v>
      </c>
      <c r="K120" s="116">
        <f t="shared" si="744"/>
        <v>0</v>
      </c>
      <c r="R120" s="131">
        <f t="shared" si="745"/>
        <v>25817661.4</v>
      </c>
      <c r="S120" s="115">
        <f t="shared" si="746"/>
        <v>25817661</v>
      </c>
      <c r="T120" s="116">
        <f t="shared" si="747"/>
        <v>0.3999999985098839</v>
      </c>
      <c r="Y120" s="131">
        <f t="shared" si="643"/>
        <v>715289</v>
      </c>
      <c r="Z120" s="115">
        <f t="shared" si="644"/>
        <v>715289</v>
      </c>
      <c r="AA120" s="116">
        <f t="shared" si="645"/>
        <v>0</v>
      </c>
      <c r="AF120" s="131">
        <f t="shared" si="646"/>
        <v>1815587</v>
      </c>
      <c r="AG120" s="115">
        <f t="shared" si="647"/>
        <v>1815587</v>
      </c>
      <c r="AH120" s="116">
        <f t="shared" si="648"/>
        <v>0</v>
      </c>
      <c r="AM120" s="131">
        <f t="shared" si="649"/>
        <v>0</v>
      </c>
      <c r="AN120" s="115">
        <f t="shared" si="650"/>
        <v>0</v>
      </c>
      <c r="AO120" s="116">
        <f t="shared" si="651"/>
        <v>0</v>
      </c>
      <c r="AT120" s="131">
        <f t="shared" si="652"/>
        <v>18400</v>
      </c>
      <c r="AU120" s="115">
        <f t="shared" si="653"/>
        <v>18400</v>
      </c>
      <c r="AV120" s="116">
        <f t="shared" si="654"/>
        <v>0</v>
      </c>
      <c r="BA120" s="131">
        <f t="shared" si="655"/>
        <v>283586</v>
      </c>
      <c r="BB120" s="115">
        <f t="shared" si="656"/>
        <v>283586</v>
      </c>
      <c r="BC120" s="116">
        <f t="shared" si="657"/>
        <v>0</v>
      </c>
      <c r="BH120" s="131">
        <f t="shared" si="658"/>
        <v>170439</v>
      </c>
      <c r="BI120" s="115">
        <f t="shared" si="659"/>
        <v>170439</v>
      </c>
      <c r="BJ120" s="116">
        <f t="shared" si="660"/>
        <v>0</v>
      </c>
      <c r="BO120" s="131">
        <f t="shared" si="661"/>
        <v>92</v>
      </c>
      <c r="BP120" s="115">
        <f t="shared" si="662"/>
        <v>92</v>
      </c>
      <c r="BQ120" s="116">
        <f t="shared" si="663"/>
        <v>0</v>
      </c>
      <c r="BV120" s="131">
        <f t="shared" si="664"/>
        <v>113055</v>
      </c>
      <c r="BW120" s="115">
        <f t="shared" si="665"/>
        <v>113055</v>
      </c>
      <c r="BX120" s="116">
        <f t="shared" si="666"/>
        <v>0</v>
      </c>
      <c r="CC120" s="131">
        <f t="shared" si="667"/>
        <v>196291</v>
      </c>
      <c r="CD120" s="115">
        <f t="shared" si="668"/>
        <v>196291</v>
      </c>
      <c r="CE120" s="116">
        <f t="shared" si="669"/>
        <v>0</v>
      </c>
      <c r="CJ120" s="131">
        <f t="shared" si="670"/>
        <v>2887</v>
      </c>
      <c r="CK120" s="115">
        <f t="shared" si="671"/>
        <v>2887</v>
      </c>
      <c r="CL120" s="116">
        <f t="shared" si="672"/>
        <v>0</v>
      </c>
      <c r="CQ120" s="131">
        <f t="shared" si="673"/>
        <v>8659</v>
      </c>
      <c r="CR120" s="115">
        <f t="shared" si="674"/>
        <v>8659</v>
      </c>
      <c r="CS120" s="116">
        <f t="shared" si="675"/>
        <v>0</v>
      </c>
      <c r="CX120" s="131">
        <f t="shared" si="676"/>
        <v>8181</v>
      </c>
      <c r="CY120" s="115">
        <f t="shared" si="677"/>
        <v>8181</v>
      </c>
      <c r="CZ120" s="116">
        <f t="shared" si="678"/>
        <v>0</v>
      </c>
      <c r="DE120" s="131">
        <f t="shared" si="679"/>
        <v>7371</v>
      </c>
      <c r="DF120" s="115">
        <f t="shared" si="680"/>
        <v>7371</v>
      </c>
      <c r="DG120" s="116">
        <f t="shared" si="681"/>
        <v>0</v>
      </c>
      <c r="DL120" s="131">
        <f t="shared" si="682"/>
        <v>2373</v>
      </c>
      <c r="DM120" s="115">
        <f t="shared" si="683"/>
        <v>2373</v>
      </c>
      <c r="DN120" s="116">
        <f t="shared" si="684"/>
        <v>0</v>
      </c>
      <c r="DS120" s="131">
        <f t="shared" si="685"/>
        <v>14073</v>
      </c>
      <c r="DT120" s="115">
        <f t="shared" si="686"/>
        <v>14073</v>
      </c>
      <c r="DU120" s="116">
        <f t="shared" si="687"/>
        <v>0</v>
      </c>
      <c r="DZ120" s="131">
        <f t="shared" si="688"/>
        <v>10691</v>
      </c>
      <c r="EA120" s="115">
        <f t="shared" si="689"/>
        <v>10691</v>
      </c>
      <c r="EB120" s="116">
        <f t="shared" si="690"/>
        <v>0</v>
      </c>
      <c r="EG120" s="131">
        <f t="shared" si="691"/>
        <v>11000</v>
      </c>
      <c r="EH120" s="115">
        <f t="shared" si="692"/>
        <v>11000</v>
      </c>
      <c r="EI120" s="116">
        <f t="shared" si="693"/>
        <v>0</v>
      </c>
      <c r="EN120" s="131">
        <f t="shared" si="694"/>
        <v>8574</v>
      </c>
      <c r="EO120" s="115">
        <f t="shared" si="695"/>
        <v>8574</v>
      </c>
      <c r="EP120" s="116">
        <f t="shared" si="696"/>
        <v>0</v>
      </c>
      <c r="EU120" s="131">
        <f t="shared" si="697"/>
        <v>9589</v>
      </c>
      <c r="EV120" s="115">
        <f t="shared" si="698"/>
        <v>9589</v>
      </c>
      <c r="EW120" s="116">
        <f t="shared" si="699"/>
        <v>0</v>
      </c>
      <c r="FB120" s="131">
        <f t="shared" si="700"/>
        <v>5509</v>
      </c>
      <c r="FC120" s="115">
        <f t="shared" si="701"/>
        <v>5509</v>
      </c>
      <c r="FD120" s="116">
        <f t="shared" si="702"/>
        <v>0</v>
      </c>
      <c r="FI120" s="131">
        <f t="shared" si="703"/>
        <v>8153</v>
      </c>
      <c r="FJ120" s="115">
        <f t="shared" si="704"/>
        <v>8153</v>
      </c>
      <c r="FK120" s="116">
        <f t="shared" si="705"/>
        <v>0</v>
      </c>
      <c r="FP120" s="131">
        <f t="shared" si="706"/>
        <v>3985</v>
      </c>
      <c r="FQ120" s="115">
        <f t="shared" si="707"/>
        <v>3985</v>
      </c>
      <c r="FR120" s="116">
        <f t="shared" si="708"/>
        <v>0</v>
      </c>
      <c r="FW120" s="131">
        <f t="shared" si="709"/>
        <v>8412</v>
      </c>
      <c r="FX120" s="115">
        <f t="shared" si="710"/>
        <v>8412</v>
      </c>
      <c r="FY120" s="116">
        <f t="shared" si="711"/>
        <v>0</v>
      </c>
      <c r="GD120" s="131">
        <f t="shared" si="712"/>
        <v>12146</v>
      </c>
      <c r="GE120" s="115">
        <f t="shared" si="713"/>
        <v>12146</v>
      </c>
      <c r="GF120" s="116">
        <f t="shared" si="714"/>
        <v>0</v>
      </c>
      <c r="GK120" s="131">
        <f t="shared" si="715"/>
        <v>5385</v>
      </c>
      <c r="GL120" s="115">
        <f t="shared" si="716"/>
        <v>5385</v>
      </c>
      <c r="GM120" s="116">
        <f t="shared" si="717"/>
        <v>0</v>
      </c>
      <c r="GR120" s="131">
        <f t="shared" si="718"/>
        <v>9195</v>
      </c>
      <c r="GS120" s="115">
        <f t="shared" si="719"/>
        <v>9195</v>
      </c>
      <c r="GT120" s="116">
        <f t="shared" si="720"/>
        <v>0</v>
      </c>
      <c r="GY120" s="131">
        <f t="shared" si="721"/>
        <v>3326</v>
      </c>
      <c r="GZ120" s="115">
        <f t="shared" si="722"/>
        <v>3326</v>
      </c>
      <c r="HA120" s="116">
        <f t="shared" si="723"/>
        <v>0</v>
      </c>
      <c r="HF120" s="131">
        <f t="shared" si="724"/>
        <v>5979</v>
      </c>
      <c r="HG120" s="115">
        <f t="shared" si="725"/>
        <v>5979</v>
      </c>
      <c r="HH120" s="116">
        <f t="shared" si="726"/>
        <v>0</v>
      </c>
      <c r="HM120" s="131">
        <f t="shared" si="727"/>
        <v>5645</v>
      </c>
      <c r="HN120" s="115">
        <f t="shared" si="728"/>
        <v>5645</v>
      </c>
      <c r="HO120" s="116">
        <f t="shared" si="729"/>
        <v>0</v>
      </c>
      <c r="HT120" s="131">
        <f t="shared" si="730"/>
        <v>16691</v>
      </c>
      <c r="HU120" s="115">
        <f t="shared" si="731"/>
        <v>16691</v>
      </c>
      <c r="HV120" s="116">
        <f t="shared" si="732"/>
        <v>0</v>
      </c>
      <c r="IA120" s="131">
        <f t="shared" si="733"/>
        <v>6489</v>
      </c>
      <c r="IB120" s="115">
        <f t="shared" si="734"/>
        <v>6489</v>
      </c>
      <c r="IC120" s="116">
        <f t="shared" si="735"/>
        <v>0</v>
      </c>
      <c r="IH120" s="131">
        <f t="shared" si="736"/>
        <v>8099</v>
      </c>
      <c r="II120" s="115">
        <f t="shared" si="737"/>
        <v>8099</v>
      </c>
      <c r="IJ120" s="116">
        <f t="shared" si="738"/>
        <v>0</v>
      </c>
      <c r="IO120" s="131">
        <f t="shared" si="739"/>
        <v>13879</v>
      </c>
      <c r="IP120" s="115">
        <f t="shared" si="740"/>
        <v>13879</v>
      </c>
      <c r="IQ120" s="116">
        <f t="shared" si="741"/>
        <v>0</v>
      </c>
    </row>
    <row r="121" spans="9:251" ht="11.25">
      <c r="I121" s="131">
        <f t="shared" si="742"/>
        <v>0</v>
      </c>
      <c r="J121" s="115">
        <f t="shared" si="743"/>
        <v>0</v>
      </c>
      <c r="K121" s="116">
        <f t="shared" si="744"/>
        <v>0</v>
      </c>
      <c r="R121" s="131">
        <f t="shared" si="745"/>
        <v>0</v>
      </c>
      <c r="S121" s="115">
        <f t="shared" si="746"/>
        <v>0</v>
      </c>
      <c r="T121" s="116">
        <f t="shared" si="747"/>
        <v>0</v>
      </c>
      <c r="Y121" s="131">
        <f t="shared" si="643"/>
        <v>0</v>
      </c>
      <c r="Z121" s="115">
        <f t="shared" si="644"/>
        <v>0</v>
      </c>
      <c r="AA121" s="116">
        <f t="shared" si="645"/>
        <v>0</v>
      </c>
      <c r="AF121" s="131">
        <f t="shared" si="646"/>
        <v>0</v>
      </c>
      <c r="AG121" s="115">
        <f t="shared" si="647"/>
        <v>0</v>
      </c>
      <c r="AH121" s="116">
        <f t="shared" si="648"/>
        <v>0</v>
      </c>
      <c r="AM121" s="131">
        <f t="shared" si="649"/>
        <v>0</v>
      </c>
      <c r="AN121" s="115">
        <f t="shared" si="650"/>
        <v>0</v>
      </c>
      <c r="AO121" s="116">
        <f t="shared" si="651"/>
        <v>0</v>
      </c>
      <c r="AT121" s="131">
        <f t="shared" si="652"/>
        <v>0</v>
      </c>
      <c r="AU121" s="115">
        <f t="shared" si="653"/>
        <v>0</v>
      </c>
      <c r="AV121" s="116">
        <f t="shared" si="654"/>
        <v>0</v>
      </c>
      <c r="BA121" s="131">
        <f t="shared" si="655"/>
        <v>0</v>
      </c>
      <c r="BB121" s="115">
        <f t="shared" si="656"/>
        <v>0</v>
      </c>
      <c r="BC121" s="116">
        <f t="shared" si="657"/>
        <v>0</v>
      </c>
      <c r="BH121" s="131">
        <f t="shared" si="658"/>
        <v>0</v>
      </c>
      <c r="BI121" s="115">
        <f t="shared" si="659"/>
        <v>0</v>
      </c>
      <c r="BJ121" s="116">
        <f t="shared" si="660"/>
        <v>0</v>
      </c>
      <c r="BO121" s="131">
        <f t="shared" si="661"/>
        <v>0</v>
      </c>
      <c r="BP121" s="115">
        <f t="shared" si="662"/>
        <v>0</v>
      </c>
      <c r="BQ121" s="116">
        <f t="shared" si="663"/>
        <v>0</v>
      </c>
      <c r="BV121" s="131">
        <f t="shared" si="664"/>
        <v>0</v>
      </c>
      <c r="BW121" s="115">
        <f t="shared" si="665"/>
        <v>0</v>
      </c>
      <c r="BX121" s="116">
        <f t="shared" si="666"/>
        <v>0</v>
      </c>
      <c r="CC121" s="131">
        <f t="shared" si="667"/>
        <v>0</v>
      </c>
      <c r="CD121" s="115">
        <f t="shared" si="668"/>
        <v>0</v>
      </c>
      <c r="CE121" s="116">
        <f t="shared" si="669"/>
        <v>0</v>
      </c>
      <c r="CJ121" s="131">
        <f t="shared" si="670"/>
        <v>0</v>
      </c>
      <c r="CK121" s="115">
        <f t="shared" si="671"/>
        <v>0</v>
      </c>
      <c r="CL121" s="116">
        <f t="shared" si="672"/>
        <v>0</v>
      </c>
      <c r="CQ121" s="131">
        <f t="shared" si="673"/>
        <v>0</v>
      </c>
      <c r="CR121" s="115">
        <f t="shared" si="674"/>
        <v>0</v>
      </c>
      <c r="CS121" s="116">
        <f t="shared" si="675"/>
        <v>0</v>
      </c>
      <c r="CX121" s="131">
        <f t="shared" si="676"/>
        <v>0</v>
      </c>
      <c r="CY121" s="115">
        <f t="shared" si="677"/>
        <v>0</v>
      </c>
      <c r="CZ121" s="116">
        <f t="shared" si="678"/>
        <v>0</v>
      </c>
      <c r="DE121" s="131">
        <f t="shared" si="679"/>
        <v>0</v>
      </c>
      <c r="DF121" s="115">
        <f t="shared" si="680"/>
        <v>0</v>
      </c>
      <c r="DG121" s="116">
        <f t="shared" si="681"/>
        <v>0</v>
      </c>
      <c r="DL121" s="131">
        <f t="shared" si="682"/>
        <v>0</v>
      </c>
      <c r="DM121" s="115">
        <f t="shared" si="683"/>
        <v>0</v>
      </c>
      <c r="DN121" s="116">
        <f t="shared" si="684"/>
        <v>0</v>
      </c>
      <c r="DS121" s="131">
        <f t="shared" si="685"/>
        <v>0</v>
      </c>
      <c r="DT121" s="115">
        <f t="shared" si="686"/>
        <v>0</v>
      </c>
      <c r="DU121" s="116">
        <f t="shared" si="687"/>
        <v>0</v>
      </c>
      <c r="DZ121" s="131">
        <f t="shared" si="688"/>
        <v>0</v>
      </c>
      <c r="EA121" s="115">
        <f t="shared" si="689"/>
        <v>0</v>
      </c>
      <c r="EB121" s="116">
        <f t="shared" si="690"/>
        <v>0</v>
      </c>
      <c r="EG121" s="131">
        <f t="shared" si="691"/>
        <v>0</v>
      </c>
      <c r="EH121" s="115">
        <f t="shared" si="692"/>
        <v>0</v>
      </c>
      <c r="EI121" s="116">
        <f t="shared" si="693"/>
        <v>0</v>
      </c>
      <c r="EN121" s="131">
        <f t="shared" si="694"/>
        <v>0</v>
      </c>
      <c r="EO121" s="115">
        <f t="shared" si="695"/>
        <v>0</v>
      </c>
      <c r="EP121" s="116">
        <f t="shared" si="696"/>
        <v>0</v>
      </c>
      <c r="EU121" s="131">
        <f t="shared" si="697"/>
        <v>0</v>
      </c>
      <c r="EV121" s="115">
        <f t="shared" si="698"/>
        <v>0</v>
      </c>
      <c r="EW121" s="116">
        <f t="shared" si="699"/>
        <v>0</v>
      </c>
      <c r="FB121" s="131">
        <f t="shared" si="700"/>
        <v>0</v>
      </c>
      <c r="FC121" s="115">
        <f t="shared" si="701"/>
        <v>0</v>
      </c>
      <c r="FD121" s="116">
        <f t="shared" si="702"/>
        <v>0</v>
      </c>
      <c r="FI121" s="131">
        <f t="shared" si="703"/>
        <v>0</v>
      </c>
      <c r="FJ121" s="115">
        <f t="shared" si="704"/>
        <v>0</v>
      </c>
      <c r="FK121" s="116">
        <f t="shared" si="705"/>
        <v>0</v>
      </c>
      <c r="FP121" s="131">
        <f t="shared" si="706"/>
        <v>0</v>
      </c>
      <c r="FQ121" s="115">
        <f t="shared" si="707"/>
        <v>0</v>
      </c>
      <c r="FR121" s="116">
        <f t="shared" si="708"/>
        <v>0</v>
      </c>
      <c r="FW121" s="131">
        <f t="shared" si="709"/>
        <v>0</v>
      </c>
      <c r="FX121" s="115">
        <f t="shared" si="710"/>
        <v>0</v>
      </c>
      <c r="FY121" s="116">
        <f t="shared" si="711"/>
        <v>0</v>
      </c>
      <c r="GD121" s="131">
        <f t="shared" si="712"/>
        <v>0</v>
      </c>
      <c r="GE121" s="115">
        <f t="shared" si="713"/>
        <v>0</v>
      </c>
      <c r="GF121" s="116">
        <f t="shared" si="714"/>
        <v>0</v>
      </c>
      <c r="GK121" s="131">
        <f t="shared" si="715"/>
        <v>0</v>
      </c>
      <c r="GL121" s="115">
        <f t="shared" si="716"/>
        <v>0</v>
      </c>
      <c r="GM121" s="116">
        <f t="shared" si="717"/>
        <v>0</v>
      </c>
      <c r="GR121" s="131">
        <f t="shared" si="718"/>
        <v>0</v>
      </c>
      <c r="GS121" s="115">
        <f t="shared" si="719"/>
        <v>0</v>
      </c>
      <c r="GT121" s="116">
        <f t="shared" si="720"/>
        <v>0</v>
      </c>
      <c r="GY121" s="131">
        <f t="shared" si="721"/>
        <v>0</v>
      </c>
      <c r="GZ121" s="115">
        <f t="shared" si="722"/>
        <v>0</v>
      </c>
      <c r="HA121" s="116">
        <f t="shared" si="723"/>
        <v>0</v>
      </c>
      <c r="HF121" s="131">
        <f t="shared" si="724"/>
        <v>0</v>
      </c>
      <c r="HG121" s="115">
        <f t="shared" si="725"/>
        <v>0</v>
      </c>
      <c r="HH121" s="116">
        <f t="shared" si="726"/>
        <v>0</v>
      </c>
      <c r="HM121" s="131">
        <f t="shared" si="727"/>
        <v>0</v>
      </c>
      <c r="HN121" s="115">
        <f t="shared" si="728"/>
        <v>0</v>
      </c>
      <c r="HO121" s="116">
        <f t="shared" si="729"/>
        <v>0</v>
      </c>
      <c r="HT121" s="131">
        <f t="shared" si="730"/>
        <v>0</v>
      </c>
      <c r="HU121" s="115">
        <f t="shared" si="731"/>
        <v>0</v>
      </c>
      <c r="HV121" s="116">
        <f t="shared" si="732"/>
        <v>0</v>
      </c>
      <c r="IA121" s="131">
        <f t="shared" si="733"/>
        <v>0</v>
      </c>
      <c r="IB121" s="115">
        <f t="shared" si="734"/>
        <v>0</v>
      </c>
      <c r="IC121" s="116">
        <f t="shared" si="735"/>
        <v>0</v>
      </c>
      <c r="IH121" s="131">
        <f t="shared" si="736"/>
        <v>0</v>
      </c>
      <c r="II121" s="115">
        <f t="shared" si="737"/>
        <v>0</v>
      </c>
      <c r="IJ121" s="116">
        <f t="shared" si="738"/>
        <v>0</v>
      </c>
      <c r="IO121" s="131">
        <f t="shared" si="739"/>
        <v>0</v>
      </c>
      <c r="IP121" s="115">
        <f t="shared" si="740"/>
        <v>0</v>
      </c>
      <c r="IQ121" s="116">
        <f t="shared" si="741"/>
        <v>0</v>
      </c>
    </row>
    <row r="122" spans="9:251" ht="11.25">
      <c r="I122" s="131">
        <f t="shared" si="742"/>
        <v>2000000</v>
      </c>
      <c r="J122" s="115">
        <f t="shared" si="743"/>
        <v>2000000</v>
      </c>
      <c r="K122" s="116">
        <f t="shared" si="744"/>
        <v>0</v>
      </c>
      <c r="R122" s="131">
        <f t="shared" si="745"/>
        <v>2000000</v>
      </c>
      <c r="S122" s="115">
        <f t="shared" si="746"/>
        <v>2000000</v>
      </c>
      <c r="T122" s="116">
        <f t="shared" si="747"/>
        <v>0</v>
      </c>
      <c r="Y122" s="131">
        <f t="shared" si="643"/>
        <v>0</v>
      </c>
      <c r="Z122" s="115">
        <f t="shared" si="644"/>
        <v>0</v>
      </c>
      <c r="AA122" s="116">
        <f t="shared" si="645"/>
        <v>0</v>
      </c>
      <c r="AF122" s="131">
        <f t="shared" si="646"/>
        <v>0</v>
      </c>
      <c r="AG122" s="115">
        <f t="shared" si="647"/>
        <v>0</v>
      </c>
      <c r="AH122" s="116">
        <f t="shared" si="648"/>
        <v>0</v>
      </c>
      <c r="AM122" s="131">
        <f t="shared" si="649"/>
        <v>0</v>
      </c>
      <c r="AN122" s="115">
        <f t="shared" si="650"/>
        <v>0</v>
      </c>
      <c r="AO122" s="116">
        <f t="shared" si="651"/>
        <v>0</v>
      </c>
      <c r="AT122" s="131">
        <f t="shared" si="652"/>
        <v>0</v>
      </c>
      <c r="AU122" s="115">
        <f t="shared" si="653"/>
        <v>0</v>
      </c>
      <c r="AV122" s="116">
        <f t="shared" si="654"/>
        <v>0</v>
      </c>
      <c r="BA122" s="131">
        <f t="shared" si="655"/>
        <v>0</v>
      </c>
      <c r="BB122" s="115">
        <f t="shared" si="656"/>
        <v>0</v>
      </c>
      <c r="BC122" s="116">
        <f t="shared" si="657"/>
        <v>0</v>
      </c>
      <c r="BH122" s="131">
        <f t="shared" si="658"/>
        <v>0</v>
      </c>
      <c r="BI122" s="115">
        <f t="shared" si="659"/>
        <v>0</v>
      </c>
      <c r="BJ122" s="116">
        <f t="shared" si="660"/>
        <v>0</v>
      </c>
      <c r="BO122" s="131">
        <f t="shared" si="661"/>
        <v>0</v>
      </c>
      <c r="BP122" s="115">
        <f t="shared" si="662"/>
        <v>0</v>
      </c>
      <c r="BQ122" s="116">
        <f t="shared" si="663"/>
        <v>0</v>
      </c>
      <c r="BV122" s="131">
        <f t="shared" si="664"/>
        <v>0</v>
      </c>
      <c r="BW122" s="115">
        <f t="shared" si="665"/>
        <v>0</v>
      </c>
      <c r="BX122" s="116">
        <f t="shared" si="666"/>
        <v>0</v>
      </c>
      <c r="CC122" s="131">
        <f t="shared" si="667"/>
        <v>0</v>
      </c>
      <c r="CD122" s="115">
        <f t="shared" si="668"/>
        <v>0</v>
      </c>
      <c r="CE122" s="116">
        <f t="shared" si="669"/>
        <v>0</v>
      </c>
      <c r="CJ122" s="131">
        <f t="shared" si="670"/>
        <v>0</v>
      </c>
      <c r="CK122" s="115">
        <f t="shared" si="671"/>
        <v>0</v>
      </c>
      <c r="CL122" s="116">
        <f t="shared" si="672"/>
        <v>0</v>
      </c>
      <c r="CQ122" s="131">
        <f t="shared" si="673"/>
        <v>0</v>
      </c>
      <c r="CR122" s="115">
        <f t="shared" si="674"/>
        <v>0</v>
      </c>
      <c r="CS122" s="116">
        <f t="shared" si="675"/>
        <v>0</v>
      </c>
      <c r="CX122" s="131">
        <f t="shared" si="676"/>
        <v>0</v>
      </c>
      <c r="CY122" s="115">
        <f t="shared" si="677"/>
        <v>0</v>
      </c>
      <c r="CZ122" s="116">
        <f t="shared" si="678"/>
        <v>0</v>
      </c>
      <c r="DE122" s="131">
        <f t="shared" si="679"/>
        <v>0</v>
      </c>
      <c r="DF122" s="115">
        <f t="shared" si="680"/>
        <v>0</v>
      </c>
      <c r="DG122" s="116">
        <f t="shared" si="681"/>
        <v>0</v>
      </c>
      <c r="DL122" s="131">
        <f t="shared" si="682"/>
        <v>0</v>
      </c>
      <c r="DM122" s="115">
        <f t="shared" si="683"/>
        <v>0</v>
      </c>
      <c r="DN122" s="116">
        <f t="shared" si="684"/>
        <v>0</v>
      </c>
      <c r="DS122" s="131">
        <f t="shared" si="685"/>
        <v>0</v>
      </c>
      <c r="DT122" s="115">
        <f t="shared" si="686"/>
        <v>0</v>
      </c>
      <c r="DU122" s="116">
        <f t="shared" si="687"/>
        <v>0</v>
      </c>
      <c r="DZ122" s="131">
        <f t="shared" si="688"/>
        <v>0</v>
      </c>
      <c r="EA122" s="115">
        <f t="shared" si="689"/>
        <v>0</v>
      </c>
      <c r="EB122" s="116">
        <f t="shared" si="690"/>
        <v>0</v>
      </c>
      <c r="EG122" s="131">
        <f t="shared" si="691"/>
        <v>0</v>
      </c>
      <c r="EH122" s="115">
        <f t="shared" si="692"/>
        <v>0</v>
      </c>
      <c r="EI122" s="116">
        <f t="shared" si="693"/>
        <v>0</v>
      </c>
      <c r="EN122" s="131">
        <f t="shared" si="694"/>
        <v>0</v>
      </c>
      <c r="EO122" s="115">
        <f t="shared" si="695"/>
        <v>0</v>
      </c>
      <c r="EP122" s="116">
        <f t="shared" si="696"/>
        <v>0</v>
      </c>
      <c r="EU122" s="131">
        <f t="shared" si="697"/>
        <v>0</v>
      </c>
      <c r="EV122" s="115">
        <f t="shared" si="698"/>
        <v>0</v>
      </c>
      <c r="EW122" s="116">
        <f t="shared" si="699"/>
        <v>0</v>
      </c>
      <c r="FB122" s="131">
        <f t="shared" si="700"/>
        <v>0</v>
      </c>
      <c r="FC122" s="115">
        <f t="shared" si="701"/>
        <v>0</v>
      </c>
      <c r="FD122" s="116">
        <f t="shared" si="702"/>
        <v>0</v>
      </c>
      <c r="FI122" s="131">
        <f t="shared" si="703"/>
        <v>0</v>
      </c>
      <c r="FJ122" s="115">
        <f t="shared" si="704"/>
        <v>0</v>
      </c>
      <c r="FK122" s="116">
        <f t="shared" si="705"/>
        <v>0</v>
      </c>
      <c r="FP122" s="131">
        <f t="shared" si="706"/>
        <v>0</v>
      </c>
      <c r="FQ122" s="115">
        <f t="shared" si="707"/>
        <v>0</v>
      </c>
      <c r="FR122" s="116">
        <f t="shared" si="708"/>
        <v>0</v>
      </c>
      <c r="FW122" s="131">
        <f t="shared" si="709"/>
        <v>0</v>
      </c>
      <c r="FX122" s="115">
        <f t="shared" si="710"/>
        <v>0</v>
      </c>
      <c r="FY122" s="116">
        <f t="shared" si="711"/>
        <v>0</v>
      </c>
      <c r="GD122" s="131">
        <f t="shared" si="712"/>
        <v>0</v>
      </c>
      <c r="GE122" s="115">
        <f t="shared" si="713"/>
        <v>0</v>
      </c>
      <c r="GF122" s="116">
        <f t="shared" si="714"/>
        <v>0</v>
      </c>
      <c r="GK122" s="131">
        <f t="shared" si="715"/>
        <v>0</v>
      </c>
      <c r="GL122" s="115">
        <f t="shared" si="716"/>
        <v>0</v>
      </c>
      <c r="GM122" s="116">
        <f t="shared" si="717"/>
        <v>0</v>
      </c>
      <c r="GR122" s="131">
        <f t="shared" si="718"/>
        <v>0</v>
      </c>
      <c r="GS122" s="115">
        <f t="shared" si="719"/>
        <v>0</v>
      </c>
      <c r="GT122" s="116">
        <f t="shared" si="720"/>
        <v>0</v>
      </c>
      <c r="GY122" s="131">
        <f t="shared" si="721"/>
        <v>0</v>
      </c>
      <c r="GZ122" s="115">
        <f t="shared" si="722"/>
        <v>0</v>
      </c>
      <c r="HA122" s="116">
        <f t="shared" si="723"/>
        <v>0</v>
      </c>
      <c r="HF122" s="131">
        <f t="shared" si="724"/>
        <v>0</v>
      </c>
      <c r="HG122" s="115">
        <f t="shared" si="725"/>
        <v>0</v>
      </c>
      <c r="HH122" s="116">
        <f t="shared" si="726"/>
        <v>0</v>
      </c>
      <c r="HM122" s="131">
        <f t="shared" si="727"/>
        <v>0</v>
      </c>
      <c r="HN122" s="115">
        <f t="shared" si="728"/>
        <v>0</v>
      </c>
      <c r="HO122" s="116">
        <f t="shared" si="729"/>
        <v>0</v>
      </c>
      <c r="HT122" s="131">
        <f t="shared" si="730"/>
        <v>0</v>
      </c>
      <c r="HU122" s="115">
        <f t="shared" si="731"/>
        <v>0</v>
      </c>
      <c r="HV122" s="116">
        <f t="shared" si="732"/>
        <v>0</v>
      </c>
      <c r="IA122" s="131">
        <f t="shared" si="733"/>
        <v>0</v>
      </c>
      <c r="IB122" s="115">
        <f t="shared" si="734"/>
        <v>0</v>
      </c>
      <c r="IC122" s="116">
        <f t="shared" si="735"/>
        <v>0</v>
      </c>
      <c r="IH122" s="131">
        <f t="shared" si="736"/>
        <v>0</v>
      </c>
      <c r="II122" s="115">
        <f t="shared" si="737"/>
        <v>0</v>
      </c>
      <c r="IJ122" s="116">
        <f t="shared" si="738"/>
        <v>0</v>
      </c>
      <c r="IO122" s="131">
        <f t="shared" si="739"/>
        <v>0</v>
      </c>
      <c r="IP122" s="115">
        <f t="shared" si="740"/>
        <v>0</v>
      </c>
      <c r="IQ122" s="116">
        <f t="shared" si="741"/>
        <v>0</v>
      </c>
    </row>
    <row r="123" spans="9:251" ht="11.25">
      <c r="I123" s="131">
        <f t="shared" si="742"/>
        <v>0</v>
      </c>
      <c r="J123" s="115">
        <f t="shared" si="743"/>
        <v>0</v>
      </c>
      <c r="K123" s="116">
        <f t="shared" si="744"/>
        <v>0</v>
      </c>
      <c r="R123" s="131">
        <f t="shared" si="745"/>
        <v>0</v>
      </c>
      <c r="S123" s="115">
        <f t="shared" si="746"/>
        <v>0</v>
      </c>
      <c r="T123" s="116">
        <f t="shared" si="747"/>
        <v>0</v>
      </c>
      <c r="Y123" s="131">
        <f t="shared" si="643"/>
        <v>0</v>
      </c>
      <c r="Z123" s="115">
        <f t="shared" si="644"/>
        <v>0</v>
      </c>
      <c r="AA123" s="116">
        <f t="shared" si="645"/>
        <v>0</v>
      </c>
      <c r="AF123" s="131">
        <f t="shared" si="646"/>
        <v>0</v>
      </c>
      <c r="AG123" s="115">
        <f t="shared" si="647"/>
        <v>0</v>
      </c>
      <c r="AH123" s="116">
        <f t="shared" si="648"/>
        <v>0</v>
      </c>
      <c r="AM123" s="131">
        <f t="shared" si="649"/>
        <v>0</v>
      </c>
      <c r="AN123" s="115">
        <f t="shared" si="650"/>
        <v>0</v>
      </c>
      <c r="AO123" s="116">
        <f t="shared" si="651"/>
        <v>0</v>
      </c>
      <c r="AT123" s="131">
        <f t="shared" si="652"/>
        <v>0</v>
      </c>
      <c r="AU123" s="115">
        <f t="shared" si="653"/>
        <v>0</v>
      </c>
      <c r="AV123" s="116">
        <f t="shared" si="654"/>
        <v>0</v>
      </c>
      <c r="BA123" s="131">
        <f t="shared" si="655"/>
        <v>0</v>
      </c>
      <c r="BB123" s="115">
        <f t="shared" si="656"/>
        <v>0</v>
      </c>
      <c r="BC123" s="116">
        <f t="shared" si="657"/>
        <v>0</v>
      </c>
      <c r="BH123" s="131">
        <f t="shared" si="658"/>
        <v>0</v>
      </c>
      <c r="BI123" s="115">
        <f t="shared" si="659"/>
        <v>0</v>
      </c>
      <c r="BJ123" s="116">
        <f t="shared" si="660"/>
        <v>0</v>
      </c>
      <c r="BO123" s="131">
        <f t="shared" si="661"/>
        <v>0</v>
      </c>
      <c r="BP123" s="115">
        <f t="shared" si="662"/>
        <v>0</v>
      </c>
      <c r="BQ123" s="116">
        <f t="shared" si="663"/>
        <v>0</v>
      </c>
      <c r="BV123" s="131">
        <f t="shared" si="664"/>
        <v>0</v>
      </c>
      <c r="BW123" s="115">
        <f t="shared" si="665"/>
        <v>0</v>
      </c>
      <c r="BX123" s="116">
        <f t="shared" si="666"/>
        <v>0</v>
      </c>
      <c r="CC123" s="131">
        <f t="shared" si="667"/>
        <v>0</v>
      </c>
      <c r="CD123" s="115">
        <f t="shared" si="668"/>
        <v>0</v>
      </c>
      <c r="CE123" s="116">
        <f t="shared" si="669"/>
        <v>0</v>
      </c>
      <c r="CJ123" s="131">
        <f t="shared" si="670"/>
        <v>0</v>
      </c>
      <c r="CK123" s="115">
        <f t="shared" si="671"/>
        <v>0</v>
      </c>
      <c r="CL123" s="116">
        <f t="shared" si="672"/>
        <v>0</v>
      </c>
      <c r="CQ123" s="131">
        <f t="shared" si="673"/>
        <v>0</v>
      </c>
      <c r="CR123" s="115">
        <f t="shared" si="674"/>
        <v>0</v>
      </c>
      <c r="CS123" s="116">
        <f t="shared" si="675"/>
        <v>0</v>
      </c>
      <c r="CX123" s="131">
        <f t="shared" si="676"/>
        <v>0</v>
      </c>
      <c r="CY123" s="115">
        <f t="shared" si="677"/>
        <v>0</v>
      </c>
      <c r="CZ123" s="116">
        <f t="shared" si="678"/>
        <v>0</v>
      </c>
      <c r="DE123" s="131">
        <f t="shared" si="679"/>
        <v>0</v>
      </c>
      <c r="DF123" s="115">
        <f t="shared" si="680"/>
        <v>0</v>
      </c>
      <c r="DG123" s="116">
        <f t="shared" si="681"/>
        <v>0</v>
      </c>
      <c r="DL123" s="131">
        <f t="shared" si="682"/>
        <v>0</v>
      </c>
      <c r="DM123" s="115">
        <f t="shared" si="683"/>
        <v>0</v>
      </c>
      <c r="DN123" s="116">
        <f t="shared" si="684"/>
        <v>0</v>
      </c>
      <c r="DS123" s="131">
        <f t="shared" si="685"/>
        <v>0</v>
      </c>
      <c r="DT123" s="115">
        <f t="shared" si="686"/>
        <v>0</v>
      </c>
      <c r="DU123" s="116">
        <f t="shared" si="687"/>
        <v>0</v>
      </c>
      <c r="DZ123" s="131">
        <f t="shared" si="688"/>
        <v>0</v>
      </c>
      <c r="EA123" s="115">
        <f t="shared" si="689"/>
        <v>0</v>
      </c>
      <c r="EB123" s="116">
        <f t="shared" si="690"/>
        <v>0</v>
      </c>
      <c r="EG123" s="131">
        <f t="shared" si="691"/>
        <v>0</v>
      </c>
      <c r="EH123" s="115">
        <f t="shared" si="692"/>
        <v>0</v>
      </c>
      <c r="EI123" s="116">
        <f t="shared" si="693"/>
        <v>0</v>
      </c>
      <c r="EN123" s="131">
        <f t="shared" si="694"/>
        <v>0</v>
      </c>
      <c r="EO123" s="115">
        <f t="shared" si="695"/>
        <v>0</v>
      </c>
      <c r="EP123" s="116">
        <f t="shared" si="696"/>
        <v>0</v>
      </c>
      <c r="EU123" s="131">
        <f t="shared" si="697"/>
        <v>0</v>
      </c>
      <c r="EV123" s="115">
        <f t="shared" si="698"/>
        <v>0</v>
      </c>
      <c r="EW123" s="116">
        <f t="shared" si="699"/>
        <v>0</v>
      </c>
      <c r="FB123" s="131">
        <f t="shared" si="700"/>
        <v>0</v>
      </c>
      <c r="FC123" s="115">
        <f t="shared" si="701"/>
        <v>0</v>
      </c>
      <c r="FD123" s="116">
        <f t="shared" si="702"/>
        <v>0</v>
      </c>
      <c r="FI123" s="131">
        <f t="shared" si="703"/>
        <v>0</v>
      </c>
      <c r="FJ123" s="115">
        <f t="shared" si="704"/>
        <v>0</v>
      </c>
      <c r="FK123" s="116">
        <f t="shared" si="705"/>
        <v>0</v>
      </c>
      <c r="FP123" s="131">
        <f t="shared" si="706"/>
        <v>0</v>
      </c>
      <c r="FQ123" s="115">
        <f t="shared" si="707"/>
        <v>0</v>
      </c>
      <c r="FR123" s="116">
        <f t="shared" si="708"/>
        <v>0</v>
      </c>
      <c r="FW123" s="131">
        <f t="shared" si="709"/>
        <v>0</v>
      </c>
      <c r="FX123" s="115">
        <f t="shared" si="710"/>
        <v>0</v>
      </c>
      <c r="FY123" s="116">
        <f t="shared" si="711"/>
        <v>0</v>
      </c>
      <c r="GD123" s="131">
        <f t="shared" si="712"/>
        <v>0</v>
      </c>
      <c r="GE123" s="115">
        <f t="shared" si="713"/>
        <v>0</v>
      </c>
      <c r="GF123" s="116">
        <f t="shared" si="714"/>
        <v>0</v>
      </c>
      <c r="GK123" s="131">
        <f t="shared" si="715"/>
        <v>0</v>
      </c>
      <c r="GL123" s="115">
        <f t="shared" si="716"/>
        <v>0</v>
      </c>
      <c r="GM123" s="116">
        <f t="shared" si="717"/>
        <v>0</v>
      </c>
      <c r="GR123" s="131">
        <f t="shared" si="718"/>
        <v>0</v>
      </c>
      <c r="GS123" s="115">
        <f t="shared" si="719"/>
        <v>0</v>
      </c>
      <c r="GT123" s="116">
        <f t="shared" si="720"/>
        <v>0</v>
      </c>
      <c r="GY123" s="131">
        <f t="shared" si="721"/>
        <v>0</v>
      </c>
      <c r="GZ123" s="115">
        <f t="shared" si="722"/>
        <v>0</v>
      </c>
      <c r="HA123" s="116">
        <f t="shared" si="723"/>
        <v>0</v>
      </c>
      <c r="HF123" s="131">
        <f t="shared" si="724"/>
        <v>0</v>
      </c>
      <c r="HG123" s="115">
        <f t="shared" si="725"/>
        <v>0</v>
      </c>
      <c r="HH123" s="116">
        <f t="shared" si="726"/>
        <v>0</v>
      </c>
      <c r="HM123" s="131">
        <f t="shared" si="727"/>
        <v>0</v>
      </c>
      <c r="HN123" s="115">
        <f t="shared" si="728"/>
        <v>0</v>
      </c>
      <c r="HO123" s="116">
        <f t="shared" si="729"/>
        <v>0</v>
      </c>
      <c r="HT123" s="131">
        <f t="shared" si="730"/>
        <v>0</v>
      </c>
      <c r="HU123" s="115">
        <f t="shared" si="731"/>
        <v>0</v>
      </c>
      <c r="HV123" s="116">
        <f t="shared" si="732"/>
        <v>0</v>
      </c>
      <c r="IA123" s="131">
        <f t="shared" si="733"/>
        <v>0</v>
      </c>
      <c r="IB123" s="115">
        <f t="shared" si="734"/>
        <v>0</v>
      </c>
      <c r="IC123" s="116">
        <f t="shared" si="735"/>
        <v>0</v>
      </c>
      <c r="IH123" s="131">
        <f t="shared" si="736"/>
        <v>0</v>
      </c>
      <c r="II123" s="115">
        <f t="shared" si="737"/>
        <v>0</v>
      </c>
      <c r="IJ123" s="116">
        <f t="shared" si="738"/>
        <v>0</v>
      </c>
      <c r="IO123" s="131">
        <f t="shared" si="739"/>
        <v>0</v>
      </c>
      <c r="IP123" s="115">
        <f t="shared" si="740"/>
        <v>0</v>
      </c>
      <c r="IQ123" s="116">
        <f t="shared" si="741"/>
        <v>0</v>
      </c>
    </row>
    <row r="124" spans="9:251" ht="11.25">
      <c r="I124" s="131">
        <f t="shared" si="742"/>
        <v>0</v>
      </c>
      <c r="J124" s="115">
        <f t="shared" si="743"/>
        <v>0</v>
      </c>
      <c r="K124" s="116">
        <f t="shared" si="744"/>
        <v>0</v>
      </c>
      <c r="R124" s="131">
        <f t="shared" si="745"/>
        <v>0</v>
      </c>
      <c r="S124" s="115">
        <f t="shared" si="746"/>
        <v>0</v>
      </c>
      <c r="T124" s="116">
        <f t="shared" si="747"/>
        <v>0</v>
      </c>
      <c r="Y124" s="131">
        <f t="shared" si="643"/>
        <v>0</v>
      </c>
      <c r="Z124" s="115">
        <f t="shared" si="644"/>
        <v>0</v>
      </c>
      <c r="AA124" s="116">
        <f t="shared" si="645"/>
        <v>0</v>
      </c>
      <c r="AF124" s="131">
        <f t="shared" si="646"/>
        <v>0</v>
      </c>
      <c r="AG124" s="115">
        <f t="shared" si="647"/>
        <v>0</v>
      </c>
      <c r="AH124" s="116">
        <f t="shared" si="648"/>
        <v>0</v>
      </c>
      <c r="AM124" s="131">
        <f t="shared" si="649"/>
        <v>0</v>
      </c>
      <c r="AN124" s="115">
        <f t="shared" si="650"/>
        <v>0</v>
      </c>
      <c r="AO124" s="116">
        <f t="shared" si="651"/>
        <v>0</v>
      </c>
      <c r="AT124" s="131">
        <f t="shared" si="652"/>
        <v>0</v>
      </c>
      <c r="AU124" s="115">
        <f t="shared" si="653"/>
        <v>0</v>
      </c>
      <c r="AV124" s="116">
        <f t="shared" si="654"/>
        <v>0</v>
      </c>
      <c r="BA124" s="131">
        <f t="shared" si="655"/>
        <v>0</v>
      </c>
      <c r="BB124" s="115">
        <f t="shared" si="656"/>
        <v>0</v>
      </c>
      <c r="BC124" s="116">
        <f t="shared" si="657"/>
        <v>0</v>
      </c>
      <c r="BH124" s="131">
        <f t="shared" si="658"/>
        <v>0</v>
      </c>
      <c r="BI124" s="115">
        <f t="shared" si="659"/>
        <v>0</v>
      </c>
      <c r="BJ124" s="116">
        <f t="shared" si="660"/>
        <v>0</v>
      </c>
      <c r="BO124" s="131">
        <f t="shared" si="661"/>
        <v>0</v>
      </c>
      <c r="BP124" s="115">
        <f t="shared" si="662"/>
        <v>0</v>
      </c>
      <c r="BQ124" s="116">
        <f t="shared" si="663"/>
        <v>0</v>
      </c>
      <c r="BV124" s="131">
        <f t="shared" si="664"/>
        <v>0</v>
      </c>
      <c r="BW124" s="115">
        <f t="shared" si="665"/>
        <v>0</v>
      </c>
      <c r="BX124" s="116">
        <f t="shared" si="666"/>
        <v>0</v>
      </c>
      <c r="CC124" s="131">
        <f t="shared" si="667"/>
        <v>0</v>
      </c>
      <c r="CD124" s="115">
        <f t="shared" si="668"/>
        <v>0</v>
      </c>
      <c r="CE124" s="116">
        <f t="shared" si="669"/>
        <v>0</v>
      </c>
      <c r="CJ124" s="131">
        <f t="shared" si="670"/>
        <v>0</v>
      </c>
      <c r="CK124" s="115">
        <f t="shared" si="671"/>
        <v>0</v>
      </c>
      <c r="CL124" s="116">
        <f t="shared" si="672"/>
        <v>0</v>
      </c>
      <c r="CQ124" s="131">
        <f t="shared" si="673"/>
        <v>0</v>
      </c>
      <c r="CR124" s="115">
        <f t="shared" si="674"/>
        <v>0</v>
      </c>
      <c r="CS124" s="116">
        <f t="shared" si="675"/>
        <v>0</v>
      </c>
      <c r="CX124" s="131">
        <f t="shared" si="676"/>
        <v>0</v>
      </c>
      <c r="CY124" s="115">
        <f t="shared" si="677"/>
        <v>0</v>
      </c>
      <c r="CZ124" s="116">
        <f t="shared" si="678"/>
        <v>0</v>
      </c>
      <c r="DE124" s="131">
        <f t="shared" si="679"/>
        <v>0</v>
      </c>
      <c r="DF124" s="115">
        <f t="shared" si="680"/>
        <v>0</v>
      </c>
      <c r="DG124" s="116">
        <f t="shared" si="681"/>
        <v>0</v>
      </c>
      <c r="DL124" s="131">
        <f t="shared" si="682"/>
        <v>0</v>
      </c>
      <c r="DM124" s="115">
        <f t="shared" si="683"/>
        <v>0</v>
      </c>
      <c r="DN124" s="116">
        <f t="shared" si="684"/>
        <v>0</v>
      </c>
      <c r="DS124" s="131">
        <f t="shared" si="685"/>
        <v>0</v>
      </c>
      <c r="DT124" s="115">
        <f t="shared" si="686"/>
        <v>0</v>
      </c>
      <c r="DU124" s="116">
        <f t="shared" si="687"/>
        <v>0</v>
      </c>
      <c r="DZ124" s="131">
        <f t="shared" si="688"/>
        <v>0</v>
      </c>
      <c r="EA124" s="115">
        <f t="shared" si="689"/>
        <v>0</v>
      </c>
      <c r="EB124" s="116">
        <f t="shared" si="690"/>
        <v>0</v>
      </c>
      <c r="EG124" s="131">
        <f t="shared" si="691"/>
        <v>0</v>
      </c>
      <c r="EH124" s="115">
        <f t="shared" si="692"/>
        <v>0</v>
      </c>
      <c r="EI124" s="116">
        <f t="shared" si="693"/>
        <v>0</v>
      </c>
      <c r="EN124" s="131">
        <f t="shared" si="694"/>
        <v>0</v>
      </c>
      <c r="EO124" s="115">
        <f t="shared" si="695"/>
        <v>0</v>
      </c>
      <c r="EP124" s="116">
        <f t="shared" si="696"/>
        <v>0</v>
      </c>
      <c r="EU124" s="131">
        <f t="shared" si="697"/>
        <v>0</v>
      </c>
      <c r="EV124" s="115">
        <f t="shared" si="698"/>
        <v>0</v>
      </c>
      <c r="EW124" s="116">
        <f t="shared" si="699"/>
        <v>0</v>
      </c>
      <c r="FB124" s="131">
        <f t="shared" si="700"/>
        <v>0</v>
      </c>
      <c r="FC124" s="115">
        <f t="shared" si="701"/>
        <v>0</v>
      </c>
      <c r="FD124" s="116">
        <f t="shared" si="702"/>
        <v>0</v>
      </c>
      <c r="FI124" s="131">
        <f t="shared" si="703"/>
        <v>0</v>
      </c>
      <c r="FJ124" s="115">
        <f t="shared" si="704"/>
        <v>0</v>
      </c>
      <c r="FK124" s="116">
        <f t="shared" si="705"/>
        <v>0</v>
      </c>
      <c r="FP124" s="131">
        <f t="shared" si="706"/>
        <v>0</v>
      </c>
      <c r="FQ124" s="115">
        <f t="shared" si="707"/>
        <v>0</v>
      </c>
      <c r="FR124" s="116">
        <f t="shared" si="708"/>
        <v>0</v>
      </c>
      <c r="FW124" s="131">
        <f t="shared" si="709"/>
        <v>0</v>
      </c>
      <c r="FX124" s="115">
        <f t="shared" si="710"/>
        <v>0</v>
      </c>
      <c r="FY124" s="116">
        <f t="shared" si="711"/>
        <v>0</v>
      </c>
      <c r="GD124" s="131">
        <f t="shared" si="712"/>
        <v>0</v>
      </c>
      <c r="GE124" s="115">
        <f t="shared" si="713"/>
        <v>0</v>
      </c>
      <c r="GF124" s="116">
        <f t="shared" si="714"/>
        <v>0</v>
      </c>
      <c r="GK124" s="131">
        <f t="shared" si="715"/>
        <v>0</v>
      </c>
      <c r="GL124" s="115">
        <f t="shared" si="716"/>
        <v>0</v>
      </c>
      <c r="GM124" s="116">
        <f t="shared" si="717"/>
        <v>0</v>
      </c>
      <c r="GR124" s="131">
        <f t="shared" si="718"/>
        <v>0</v>
      </c>
      <c r="GS124" s="115">
        <f t="shared" si="719"/>
        <v>0</v>
      </c>
      <c r="GT124" s="116">
        <f t="shared" si="720"/>
        <v>0</v>
      </c>
      <c r="GY124" s="131">
        <f t="shared" si="721"/>
        <v>0</v>
      </c>
      <c r="GZ124" s="115">
        <f t="shared" si="722"/>
        <v>0</v>
      </c>
      <c r="HA124" s="116">
        <f t="shared" si="723"/>
        <v>0</v>
      </c>
      <c r="HF124" s="131">
        <f t="shared" si="724"/>
        <v>0</v>
      </c>
      <c r="HG124" s="115">
        <f t="shared" si="725"/>
        <v>0</v>
      </c>
      <c r="HH124" s="116">
        <f t="shared" si="726"/>
        <v>0</v>
      </c>
      <c r="HM124" s="131">
        <f t="shared" si="727"/>
        <v>0</v>
      </c>
      <c r="HN124" s="115">
        <f t="shared" si="728"/>
        <v>0</v>
      </c>
      <c r="HO124" s="116">
        <f t="shared" si="729"/>
        <v>0</v>
      </c>
      <c r="HT124" s="131">
        <f t="shared" si="730"/>
        <v>0</v>
      </c>
      <c r="HU124" s="115">
        <f t="shared" si="731"/>
        <v>0</v>
      </c>
      <c r="HV124" s="116">
        <f t="shared" si="732"/>
        <v>0</v>
      </c>
      <c r="IA124" s="131">
        <f t="shared" si="733"/>
        <v>0</v>
      </c>
      <c r="IB124" s="115">
        <f t="shared" si="734"/>
        <v>0</v>
      </c>
      <c r="IC124" s="116">
        <f t="shared" si="735"/>
        <v>0</v>
      </c>
      <c r="IH124" s="131">
        <f t="shared" si="736"/>
        <v>0</v>
      </c>
      <c r="II124" s="115">
        <f t="shared" si="737"/>
        <v>0</v>
      </c>
      <c r="IJ124" s="116">
        <f t="shared" si="738"/>
        <v>0</v>
      </c>
      <c r="IO124" s="131">
        <f t="shared" si="739"/>
        <v>0</v>
      </c>
      <c r="IP124" s="115">
        <f t="shared" si="740"/>
        <v>0</v>
      </c>
      <c r="IQ124" s="116">
        <f t="shared" si="741"/>
        <v>0</v>
      </c>
    </row>
    <row r="125" spans="9:251" ht="11.25">
      <c r="I125" s="131">
        <f t="shared" si="742"/>
        <v>1000000.333</v>
      </c>
      <c r="J125" s="115">
        <f t="shared" si="743"/>
        <v>1000000.333</v>
      </c>
      <c r="K125" s="116">
        <f t="shared" si="744"/>
        <v>0</v>
      </c>
      <c r="R125" s="131">
        <f t="shared" si="745"/>
        <v>1000000</v>
      </c>
      <c r="S125" s="115">
        <f t="shared" si="746"/>
        <v>1000000</v>
      </c>
      <c r="T125" s="116">
        <f t="shared" si="747"/>
        <v>0</v>
      </c>
      <c r="Y125" s="131">
        <f t="shared" si="643"/>
        <v>0</v>
      </c>
      <c r="Z125" s="115">
        <f t="shared" si="644"/>
        <v>0</v>
      </c>
      <c r="AA125" s="116">
        <f t="shared" si="645"/>
        <v>0</v>
      </c>
      <c r="AF125" s="131">
        <f t="shared" si="646"/>
        <v>0</v>
      </c>
      <c r="AG125" s="115">
        <f t="shared" si="647"/>
        <v>0</v>
      </c>
      <c r="AH125" s="116">
        <f t="shared" si="648"/>
        <v>0</v>
      </c>
      <c r="AM125" s="131">
        <f t="shared" si="649"/>
        <v>0</v>
      </c>
      <c r="AN125" s="115">
        <f t="shared" si="650"/>
        <v>0</v>
      </c>
      <c r="AO125" s="116">
        <f t="shared" si="651"/>
        <v>0</v>
      </c>
      <c r="AT125" s="131">
        <f t="shared" si="652"/>
        <v>0</v>
      </c>
      <c r="AU125" s="115">
        <f t="shared" si="653"/>
        <v>0</v>
      </c>
      <c r="AV125" s="116">
        <f t="shared" si="654"/>
        <v>0</v>
      </c>
      <c r="BA125" s="131">
        <f t="shared" si="655"/>
        <v>0</v>
      </c>
      <c r="BB125" s="115">
        <f t="shared" si="656"/>
        <v>0</v>
      </c>
      <c r="BC125" s="116">
        <f t="shared" si="657"/>
        <v>0</v>
      </c>
      <c r="BH125" s="131">
        <f t="shared" si="658"/>
        <v>0</v>
      </c>
      <c r="BI125" s="115">
        <f t="shared" si="659"/>
        <v>0</v>
      </c>
      <c r="BJ125" s="116">
        <f t="shared" si="660"/>
        <v>0</v>
      </c>
      <c r="BO125" s="131">
        <f t="shared" si="661"/>
        <v>0</v>
      </c>
      <c r="BP125" s="115">
        <f t="shared" si="662"/>
        <v>0</v>
      </c>
      <c r="BQ125" s="116">
        <f t="shared" si="663"/>
        <v>0</v>
      </c>
      <c r="BV125" s="131">
        <f t="shared" si="664"/>
        <v>0</v>
      </c>
      <c r="BW125" s="115">
        <f t="shared" si="665"/>
        <v>0</v>
      </c>
      <c r="BX125" s="116">
        <f t="shared" si="666"/>
        <v>0</v>
      </c>
      <c r="CC125" s="131">
        <f t="shared" si="667"/>
        <v>0.333</v>
      </c>
      <c r="CD125" s="115">
        <f t="shared" si="668"/>
        <v>0.333</v>
      </c>
      <c r="CE125" s="116">
        <f t="shared" si="669"/>
        <v>0</v>
      </c>
      <c r="CJ125" s="131">
        <f t="shared" si="670"/>
        <v>0</v>
      </c>
      <c r="CK125" s="115">
        <f t="shared" si="671"/>
        <v>0</v>
      </c>
      <c r="CL125" s="116">
        <f t="shared" si="672"/>
        <v>0</v>
      </c>
      <c r="CQ125" s="131">
        <f t="shared" si="673"/>
        <v>0</v>
      </c>
      <c r="CR125" s="115">
        <f t="shared" si="674"/>
        <v>0</v>
      </c>
      <c r="CS125" s="116">
        <f t="shared" si="675"/>
        <v>0</v>
      </c>
      <c r="CX125" s="131">
        <f t="shared" si="676"/>
        <v>0</v>
      </c>
      <c r="CY125" s="115">
        <f t="shared" si="677"/>
        <v>0</v>
      </c>
      <c r="CZ125" s="116">
        <f t="shared" si="678"/>
        <v>0</v>
      </c>
      <c r="DE125" s="131">
        <f t="shared" si="679"/>
        <v>0</v>
      </c>
      <c r="DF125" s="115">
        <f t="shared" si="680"/>
        <v>0</v>
      </c>
      <c r="DG125" s="116">
        <f t="shared" si="681"/>
        <v>0</v>
      </c>
      <c r="DL125" s="131">
        <f t="shared" si="682"/>
        <v>0</v>
      </c>
      <c r="DM125" s="115">
        <f t="shared" si="683"/>
        <v>0</v>
      </c>
      <c r="DN125" s="116">
        <f t="shared" si="684"/>
        <v>0</v>
      </c>
      <c r="DS125" s="131">
        <f t="shared" si="685"/>
        <v>0</v>
      </c>
      <c r="DT125" s="115">
        <f t="shared" si="686"/>
        <v>0</v>
      </c>
      <c r="DU125" s="116">
        <f t="shared" si="687"/>
        <v>0</v>
      </c>
      <c r="DZ125" s="131">
        <f t="shared" si="688"/>
        <v>0</v>
      </c>
      <c r="EA125" s="115">
        <f t="shared" si="689"/>
        <v>0</v>
      </c>
      <c r="EB125" s="116">
        <f t="shared" si="690"/>
        <v>0</v>
      </c>
      <c r="EG125" s="131">
        <f t="shared" si="691"/>
        <v>0</v>
      </c>
      <c r="EH125" s="115">
        <f t="shared" si="692"/>
        <v>0</v>
      </c>
      <c r="EI125" s="116">
        <f t="shared" si="693"/>
        <v>0</v>
      </c>
      <c r="EN125" s="131">
        <f t="shared" si="694"/>
        <v>0</v>
      </c>
      <c r="EO125" s="115">
        <f t="shared" si="695"/>
        <v>0</v>
      </c>
      <c r="EP125" s="116">
        <f t="shared" si="696"/>
        <v>0</v>
      </c>
      <c r="EU125" s="131">
        <f t="shared" si="697"/>
        <v>0</v>
      </c>
      <c r="EV125" s="115">
        <f t="shared" si="698"/>
        <v>0</v>
      </c>
      <c r="EW125" s="116">
        <f t="shared" si="699"/>
        <v>0</v>
      </c>
      <c r="FB125" s="131">
        <f t="shared" si="700"/>
        <v>0</v>
      </c>
      <c r="FC125" s="115">
        <f t="shared" si="701"/>
        <v>0</v>
      </c>
      <c r="FD125" s="116">
        <f t="shared" si="702"/>
        <v>0</v>
      </c>
      <c r="FI125" s="131">
        <f t="shared" si="703"/>
        <v>0</v>
      </c>
      <c r="FJ125" s="115">
        <f t="shared" si="704"/>
        <v>0</v>
      </c>
      <c r="FK125" s="116">
        <f t="shared" si="705"/>
        <v>0</v>
      </c>
      <c r="FP125" s="131">
        <f t="shared" si="706"/>
        <v>0</v>
      </c>
      <c r="FQ125" s="115">
        <f t="shared" si="707"/>
        <v>0</v>
      </c>
      <c r="FR125" s="116">
        <f t="shared" si="708"/>
        <v>0</v>
      </c>
      <c r="FW125" s="131">
        <f t="shared" si="709"/>
        <v>0</v>
      </c>
      <c r="FX125" s="115">
        <f t="shared" si="710"/>
        <v>0</v>
      </c>
      <c r="FY125" s="116">
        <f t="shared" si="711"/>
        <v>0</v>
      </c>
      <c r="GD125" s="131">
        <f t="shared" si="712"/>
        <v>0</v>
      </c>
      <c r="GE125" s="115">
        <f t="shared" si="713"/>
        <v>0</v>
      </c>
      <c r="GF125" s="116">
        <f t="shared" si="714"/>
        <v>0</v>
      </c>
      <c r="GK125" s="131">
        <f t="shared" si="715"/>
        <v>0</v>
      </c>
      <c r="GL125" s="115">
        <f t="shared" si="716"/>
        <v>0</v>
      </c>
      <c r="GM125" s="116">
        <f t="shared" si="717"/>
        <v>0</v>
      </c>
      <c r="GR125" s="131">
        <f t="shared" si="718"/>
        <v>0</v>
      </c>
      <c r="GS125" s="115">
        <f t="shared" si="719"/>
        <v>0</v>
      </c>
      <c r="GT125" s="116">
        <f t="shared" si="720"/>
        <v>0</v>
      </c>
      <c r="GY125" s="131">
        <f t="shared" si="721"/>
        <v>0.333</v>
      </c>
      <c r="GZ125" s="115">
        <f t="shared" si="722"/>
        <v>0.333</v>
      </c>
      <c r="HA125" s="116">
        <f t="shared" si="723"/>
        <v>0</v>
      </c>
      <c r="HF125" s="131">
        <f t="shared" si="724"/>
        <v>0</v>
      </c>
      <c r="HG125" s="115">
        <f t="shared" si="725"/>
        <v>0</v>
      </c>
      <c r="HH125" s="116">
        <f t="shared" si="726"/>
        <v>0</v>
      </c>
      <c r="HM125" s="131">
        <f t="shared" si="727"/>
        <v>0</v>
      </c>
      <c r="HN125" s="115">
        <f t="shared" si="728"/>
        <v>0</v>
      </c>
      <c r="HO125" s="116">
        <f t="shared" si="729"/>
        <v>0</v>
      </c>
      <c r="HT125" s="131">
        <f t="shared" si="730"/>
        <v>0</v>
      </c>
      <c r="HU125" s="115">
        <f t="shared" si="731"/>
        <v>0</v>
      </c>
      <c r="HV125" s="116">
        <f t="shared" si="732"/>
        <v>0</v>
      </c>
      <c r="IA125" s="131">
        <f t="shared" si="733"/>
        <v>0</v>
      </c>
      <c r="IB125" s="115">
        <f t="shared" si="734"/>
        <v>0</v>
      </c>
      <c r="IC125" s="116">
        <f t="shared" si="735"/>
        <v>0</v>
      </c>
      <c r="IH125" s="131">
        <f t="shared" si="736"/>
        <v>0</v>
      </c>
      <c r="II125" s="115">
        <f t="shared" si="737"/>
        <v>0</v>
      </c>
      <c r="IJ125" s="116">
        <f t="shared" si="738"/>
        <v>0</v>
      </c>
      <c r="IO125" s="131">
        <f t="shared" si="739"/>
        <v>0</v>
      </c>
      <c r="IP125" s="115">
        <f t="shared" si="740"/>
        <v>0</v>
      </c>
      <c r="IQ125" s="116">
        <f t="shared" si="741"/>
        <v>0</v>
      </c>
    </row>
    <row r="126" spans="9:251" ht="11.25">
      <c r="I126" s="131">
        <f t="shared" si="742"/>
        <v>0</v>
      </c>
      <c r="J126" s="115">
        <f t="shared" si="743"/>
        <v>0</v>
      </c>
      <c r="K126" s="116">
        <f t="shared" si="744"/>
        <v>0</v>
      </c>
      <c r="R126" s="131">
        <f t="shared" si="745"/>
        <v>0</v>
      </c>
      <c r="S126" s="115">
        <f t="shared" si="746"/>
        <v>0</v>
      </c>
      <c r="T126" s="116">
        <f t="shared" si="747"/>
        <v>0</v>
      </c>
      <c r="Y126" s="131">
        <f t="shared" si="643"/>
        <v>0</v>
      </c>
      <c r="Z126" s="115">
        <f t="shared" si="644"/>
        <v>0</v>
      </c>
      <c r="AA126" s="116">
        <f t="shared" si="645"/>
        <v>0</v>
      </c>
      <c r="AF126" s="131">
        <f t="shared" si="646"/>
        <v>0</v>
      </c>
      <c r="AG126" s="115">
        <f t="shared" si="647"/>
        <v>0</v>
      </c>
      <c r="AH126" s="116">
        <f t="shared" si="648"/>
        <v>0</v>
      </c>
      <c r="AM126" s="131">
        <f t="shared" si="649"/>
        <v>0</v>
      </c>
      <c r="AN126" s="115">
        <f t="shared" si="650"/>
        <v>0</v>
      </c>
      <c r="AO126" s="116">
        <f t="shared" si="651"/>
        <v>0</v>
      </c>
      <c r="AT126" s="131">
        <f t="shared" si="652"/>
        <v>0</v>
      </c>
      <c r="AU126" s="115">
        <f t="shared" si="653"/>
        <v>0</v>
      </c>
      <c r="AV126" s="116">
        <f t="shared" si="654"/>
        <v>0</v>
      </c>
      <c r="BA126" s="131">
        <f t="shared" si="655"/>
        <v>0</v>
      </c>
      <c r="BB126" s="115">
        <f t="shared" si="656"/>
        <v>0</v>
      </c>
      <c r="BC126" s="116">
        <f t="shared" si="657"/>
        <v>0</v>
      </c>
      <c r="BH126" s="131">
        <f t="shared" si="658"/>
        <v>0</v>
      </c>
      <c r="BI126" s="115">
        <f t="shared" si="659"/>
        <v>0</v>
      </c>
      <c r="BJ126" s="116">
        <f t="shared" si="660"/>
        <v>0</v>
      </c>
      <c r="BO126" s="131">
        <f t="shared" si="661"/>
        <v>0</v>
      </c>
      <c r="BP126" s="115">
        <f t="shared" si="662"/>
        <v>0</v>
      </c>
      <c r="BQ126" s="116">
        <f t="shared" si="663"/>
        <v>0</v>
      </c>
      <c r="BV126" s="131">
        <f t="shared" si="664"/>
        <v>0</v>
      </c>
      <c r="BW126" s="115">
        <f t="shared" si="665"/>
        <v>0</v>
      </c>
      <c r="BX126" s="116">
        <f t="shared" si="666"/>
        <v>0</v>
      </c>
      <c r="CC126" s="131">
        <f t="shared" si="667"/>
        <v>0</v>
      </c>
      <c r="CD126" s="115">
        <f t="shared" si="668"/>
        <v>0</v>
      </c>
      <c r="CE126" s="116">
        <f t="shared" si="669"/>
        <v>0</v>
      </c>
      <c r="CJ126" s="131">
        <f t="shared" si="670"/>
        <v>0</v>
      </c>
      <c r="CK126" s="115">
        <f t="shared" si="671"/>
        <v>0</v>
      </c>
      <c r="CL126" s="116">
        <f t="shared" si="672"/>
        <v>0</v>
      </c>
      <c r="CQ126" s="131">
        <f t="shared" si="673"/>
        <v>0</v>
      </c>
      <c r="CR126" s="115">
        <f t="shared" si="674"/>
        <v>0</v>
      </c>
      <c r="CS126" s="116">
        <f t="shared" si="675"/>
        <v>0</v>
      </c>
      <c r="CX126" s="131">
        <f t="shared" si="676"/>
        <v>0</v>
      </c>
      <c r="CY126" s="115">
        <f t="shared" si="677"/>
        <v>0</v>
      </c>
      <c r="CZ126" s="116">
        <f t="shared" si="678"/>
        <v>0</v>
      </c>
      <c r="DE126" s="131">
        <f t="shared" si="679"/>
        <v>0</v>
      </c>
      <c r="DF126" s="115">
        <f t="shared" si="680"/>
        <v>0</v>
      </c>
      <c r="DG126" s="116">
        <f t="shared" si="681"/>
        <v>0</v>
      </c>
      <c r="DL126" s="131">
        <f t="shared" si="682"/>
        <v>0</v>
      </c>
      <c r="DM126" s="115">
        <f t="shared" si="683"/>
        <v>0</v>
      </c>
      <c r="DN126" s="116">
        <f t="shared" si="684"/>
        <v>0</v>
      </c>
      <c r="DS126" s="131">
        <f t="shared" si="685"/>
        <v>0</v>
      </c>
      <c r="DT126" s="115">
        <f t="shared" si="686"/>
        <v>0</v>
      </c>
      <c r="DU126" s="116">
        <f t="shared" si="687"/>
        <v>0</v>
      </c>
      <c r="DZ126" s="131">
        <f t="shared" si="688"/>
        <v>0</v>
      </c>
      <c r="EA126" s="115">
        <f t="shared" si="689"/>
        <v>0</v>
      </c>
      <c r="EB126" s="116">
        <f t="shared" si="690"/>
        <v>0</v>
      </c>
      <c r="EG126" s="131">
        <f t="shared" si="691"/>
        <v>0</v>
      </c>
      <c r="EH126" s="115">
        <f t="shared" si="692"/>
        <v>0</v>
      </c>
      <c r="EI126" s="116">
        <f t="shared" si="693"/>
        <v>0</v>
      </c>
      <c r="EN126" s="131">
        <f t="shared" si="694"/>
        <v>0</v>
      </c>
      <c r="EO126" s="115">
        <f t="shared" si="695"/>
        <v>0</v>
      </c>
      <c r="EP126" s="116">
        <f t="shared" si="696"/>
        <v>0</v>
      </c>
      <c r="EU126" s="131">
        <f t="shared" si="697"/>
        <v>0</v>
      </c>
      <c r="EV126" s="115">
        <f t="shared" si="698"/>
        <v>0</v>
      </c>
      <c r="EW126" s="116">
        <f t="shared" si="699"/>
        <v>0</v>
      </c>
      <c r="FB126" s="131">
        <f t="shared" si="700"/>
        <v>0</v>
      </c>
      <c r="FC126" s="115">
        <f t="shared" si="701"/>
        <v>0</v>
      </c>
      <c r="FD126" s="116">
        <f t="shared" si="702"/>
        <v>0</v>
      </c>
      <c r="FI126" s="131">
        <f t="shared" si="703"/>
        <v>0</v>
      </c>
      <c r="FJ126" s="115">
        <f t="shared" si="704"/>
        <v>0</v>
      </c>
      <c r="FK126" s="116">
        <f t="shared" si="705"/>
        <v>0</v>
      </c>
      <c r="FP126" s="131">
        <f t="shared" si="706"/>
        <v>0</v>
      </c>
      <c r="FQ126" s="115">
        <f t="shared" si="707"/>
        <v>0</v>
      </c>
      <c r="FR126" s="116">
        <f t="shared" si="708"/>
        <v>0</v>
      </c>
      <c r="FW126" s="131">
        <f t="shared" si="709"/>
        <v>0</v>
      </c>
      <c r="FX126" s="115">
        <f t="shared" si="710"/>
        <v>0</v>
      </c>
      <c r="FY126" s="116">
        <f t="shared" si="711"/>
        <v>0</v>
      </c>
      <c r="GD126" s="131">
        <f t="shared" si="712"/>
        <v>0</v>
      </c>
      <c r="GE126" s="115">
        <f t="shared" si="713"/>
        <v>0</v>
      </c>
      <c r="GF126" s="116">
        <f t="shared" si="714"/>
        <v>0</v>
      </c>
      <c r="GK126" s="131">
        <f t="shared" si="715"/>
        <v>0</v>
      </c>
      <c r="GL126" s="115">
        <f t="shared" si="716"/>
        <v>0</v>
      </c>
      <c r="GM126" s="116">
        <f t="shared" si="717"/>
        <v>0</v>
      </c>
      <c r="GR126" s="131">
        <f t="shared" si="718"/>
        <v>0</v>
      </c>
      <c r="GS126" s="115">
        <f t="shared" si="719"/>
        <v>0</v>
      </c>
      <c r="GT126" s="116">
        <f t="shared" si="720"/>
        <v>0</v>
      </c>
      <c r="GY126" s="131">
        <f t="shared" si="721"/>
        <v>0</v>
      </c>
      <c r="GZ126" s="115">
        <f t="shared" si="722"/>
        <v>0</v>
      </c>
      <c r="HA126" s="116">
        <f t="shared" si="723"/>
        <v>0</v>
      </c>
      <c r="HF126" s="131">
        <f t="shared" si="724"/>
        <v>0</v>
      </c>
      <c r="HG126" s="115">
        <f t="shared" si="725"/>
        <v>0</v>
      </c>
      <c r="HH126" s="116">
        <f t="shared" si="726"/>
        <v>0</v>
      </c>
      <c r="HM126" s="131">
        <f t="shared" si="727"/>
        <v>0</v>
      </c>
      <c r="HN126" s="115">
        <f t="shared" si="728"/>
        <v>0</v>
      </c>
      <c r="HO126" s="116">
        <f t="shared" si="729"/>
        <v>0</v>
      </c>
      <c r="HT126" s="131">
        <f t="shared" si="730"/>
        <v>0</v>
      </c>
      <c r="HU126" s="115">
        <f t="shared" si="731"/>
        <v>0</v>
      </c>
      <c r="HV126" s="116">
        <f t="shared" si="732"/>
        <v>0</v>
      </c>
      <c r="IA126" s="131">
        <f t="shared" si="733"/>
        <v>0</v>
      </c>
      <c r="IB126" s="115">
        <f t="shared" si="734"/>
        <v>0</v>
      </c>
      <c r="IC126" s="116">
        <f t="shared" si="735"/>
        <v>0</v>
      </c>
      <c r="IH126" s="131">
        <f t="shared" si="736"/>
        <v>0</v>
      </c>
      <c r="II126" s="115">
        <f t="shared" si="737"/>
        <v>0</v>
      </c>
      <c r="IJ126" s="116">
        <f t="shared" si="738"/>
        <v>0</v>
      </c>
      <c r="IO126" s="131">
        <f t="shared" si="739"/>
        <v>0</v>
      </c>
      <c r="IP126" s="115">
        <f t="shared" si="740"/>
        <v>0</v>
      </c>
      <c r="IQ126" s="116">
        <f t="shared" si="741"/>
        <v>0</v>
      </c>
    </row>
    <row r="127" spans="9:251" ht="11.25">
      <c r="I127" s="131">
        <f t="shared" si="742"/>
        <v>0</v>
      </c>
      <c r="J127" s="115">
        <f t="shared" si="743"/>
        <v>0</v>
      </c>
      <c r="K127" s="116">
        <f t="shared" si="744"/>
        <v>0</v>
      </c>
      <c r="R127" s="131">
        <f t="shared" si="745"/>
        <v>0</v>
      </c>
      <c r="S127" s="115">
        <f t="shared" si="746"/>
        <v>0</v>
      </c>
      <c r="T127" s="116">
        <f t="shared" si="747"/>
        <v>0</v>
      </c>
      <c r="Y127" s="131">
        <f t="shared" si="643"/>
        <v>2978536</v>
      </c>
      <c r="Z127" s="115">
        <f t="shared" si="644"/>
        <v>2978536</v>
      </c>
      <c r="AA127" s="116">
        <f t="shared" si="645"/>
        <v>0</v>
      </c>
      <c r="AF127" s="131">
        <f t="shared" si="646"/>
        <v>551044</v>
      </c>
      <c r="AG127" s="115">
        <f t="shared" si="647"/>
        <v>551044</v>
      </c>
      <c r="AH127" s="116">
        <f t="shared" si="648"/>
        <v>0</v>
      </c>
      <c r="AM127" s="131">
        <f t="shared" si="649"/>
        <v>0</v>
      </c>
      <c r="AN127" s="115">
        <f t="shared" si="650"/>
        <v>0</v>
      </c>
      <c r="AO127" s="116">
        <f t="shared" si="651"/>
        <v>0</v>
      </c>
      <c r="AT127" s="131">
        <f t="shared" si="652"/>
        <v>342348</v>
      </c>
      <c r="AU127" s="115">
        <f t="shared" si="653"/>
        <v>342348</v>
      </c>
      <c r="AV127" s="116">
        <f t="shared" si="654"/>
        <v>0</v>
      </c>
      <c r="BA127" s="131">
        <f t="shared" si="655"/>
        <v>2415127</v>
      </c>
      <c r="BB127" s="115">
        <f t="shared" si="656"/>
        <v>2415127</v>
      </c>
      <c r="BC127" s="116">
        <f t="shared" si="657"/>
        <v>0</v>
      </c>
      <c r="BH127" s="131">
        <f t="shared" si="658"/>
        <v>1494063</v>
      </c>
      <c r="BI127" s="115">
        <f t="shared" si="659"/>
        <v>1494063</v>
      </c>
      <c r="BJ127" s="116">
        <f t="shared" si="660"/>
        <v>0</v>
      </c>
      <c r="BO127" s="131">
        <f t="shared" si="661"/>
        <v>295992</v>
      </c>
      <c r="BP127" s="115">
        <f t="shared" si="662"/>
        <v>295992</v>
      </c>
      <c r="BQ127" s="116">
        <f t="shared" si="663"/>
        <v>0</v>
      </c>
      <c r="BV127" s="131">
        <f t="shared" si="664"/>
        <v>625072</v>
      </c>
      <c r="BW127" s="115">
        <f t="shared" si="665"/>
        <v>625072</v>
      </c>
      <c r="BX127" s="116">
        <f t="shared" si="666"/>
        <v>0</v>
      </c>
      <c r="CC127" s="131">
        <f t="shared" si="667"/>
        <v>3554192</v>
      </c>
      <c r="CD127" s="115">
        <f t="shared" si="668"/>
        <v>3554192</v>
      </c>
      <c r="CE127" s="116">
        <f t="shared" si="669"/>
        <v>0</v>
      </c>
      <c r="CJ127" s="131">
        <f t="shared" si="670"/>
        <v>91069</v>
      </c>
      <c r="CK127" s="115">
        <f t="shared" si="671"/>
        <v>91069</v>
      </c>
      <c r="CL127" s="116">
        <f t="shared" si="672"/>
        <v>0</v>
      </c>
      <c r="CQ127" s="131">
        <f t="shared" si="673"/>
        <v>196897</v>
      </c>
      <c r="CR127" s="115">
        <f t="shared" si="674"/>
        <v>196897</v>
      </c>
      <c r="CS127" s="116">
        <f t="shared" si="675"/>
        <v>0</v>
      </c>
      <c r="CX127" s="131">
        <f t="shared" si="676"/>
        <v>127653</v>
      </c>
      <c r="CY127" s="115">
        <f t="shared" si="677"/>
        <v>127653</v>
      </c>
      <c r="CZ127" s="116">
        <f t="shared" si="678"/>
        <v>0</v>
      </c>
      <c r="DE127" s="131">
        <f t="shared" si="679"/>
        <v>160675</v>
      </c>
      <c r="DF127" s="115">
        <f t="shared" si="680"/>
        <v>160675</v>
      </c>
      <c r="DG127" s="116">
        <f t="shared" si="681"/>
        <v>0</v>
      </c>
      <c r="DL127" s="131">
        <f t="shared" si="682"/>
        <v>64372</v>
      </c>
      <c r="DM127" s="115">
        <f t="shared" si="683"/>
        <v>64372</v>
      </c>
      <c r="DN127" s="116">
        <f t="shared" si="684"/>
        <v>0</v>
      </c>
      <c r="DS127" s="131">
        <f t="shared" si="685"/>
        <v>180591</v>
      </c>
      <c r="DT127" s="115">
        <f t="shared" si="686"/>
        <v>180591</v>
      </c>
      <c r="DU127" s="116">
        <f t="shared" si="687"/>
        <v>0</v>
      </c>
      <c r="DZ127" s="131">
        <f t="shared" si="688"/>
        <v>174582</v>
      </c>
      <c r="EA127" s="115">
        <f t="shared" si="689"/>
        <v>174582</v>
      </c>
      <c r="EB127" s="116">
        <f t="shared" si="690"/>
        <v>0</v>
      </c>
      <c r="EG127" s="131">
        <f t="shared" si="691"/>
        <v>140398</v>
      </c>
      <c r="EH127" s="115">
        <f t="shared" si="692"/>
        <v>140398</v>
      </c>
      <c r="EI127" s="116">
        <f t="shared" si="693"/>
        <v>0</v>
      </c>
      <c r="EN127" s="131">
        <f t="shared" si="694"/>
        <v>135333</v>
      </c>
      <c r="EO127" s="115">
        <f t="shared" si="695"/>
        <v>135333</v>
      </c>
      <c r="EP127" s="116">
        <f t="shared" si="696"/>
        <v>0</v>
      </c>
      <c r="EU127" s="131">
        <f t="shared" si="697"/>
        <v>217748</v>
      </c>
      <c r="EV127" s="115">
        <f t="shared" si="698"/>
        <v>217748</v>
      </c>
      <c r="EW127" s="116">
        <f t="shared" si="699"/>
        <v>0</v>
      </c>
      <c r="FB127" s="131">
        <f t="shared" si="700"/>
        <v>127471</v>
      </c>
      <c r="FC127" s="115">
        <f t="shared" si="701"/>
        <v>127471</v>
      </c>
      <c r="FD127" s="116">
        <f t="shared" si="702"/>
        <v>0</v>
      </c>
      <c r="FI127" s="131">
        <f t="shared" si="703"/>
        <v>211772</v>
      </c>
      <c r="FJ127" s="115">
        <f t="shared" si="704"/>
        <v>211772</v>
      </c>
      <c r="FK127" s="116">
        <f t="shared" si="705"/>
        <v>0</v>
      </c>
      <c r="FP127" s="131">
        <f t="shared" si="706"/>
        <v>97808</v>
      </c>
      <c r="FQ127" s="115">
        <f t="shared" si="707"/>
        <v>97808</v>
      </c>
      <c r="FR127" s="116">
        <f t="shared" si="708"/>
        <v>0</v>
      </c>
      <c r="FW127" s="131">
        <f t="shared" si="709"/>
        <v>197393</v>
      </c>
      <c r="FX127" s="115">
        <f t="shared" si="710"/>
        <v>197393</v>
      </c>
      <c r="FY127" s="116">
        <f t="shared" si="711"/>
        <v>0</v>
      </c>
      <c r="GD127" s="131">
        <f t="shared" si="712"/>
        <v>124474</v>
      </c>
      <c r="GE127" s="115">
        <f t="shared" si="713"/>
        <v>124474</v>
      </c>
      <c r="GF127" s="116">
        <f t="shared" si="714"/>
        <v>0</v>
      </c>
      <c r="GK127" s="131">
        <f t="shared" si="715"/>
        <v>121759</v>
      </c>
      <c r="GL127" s="115">
        <f t="shared" si="716"/>
        <v>121759</v>
      </c>
      <c r="GM127" s="116">
        <f t="shared" si="717"/>
        <v>0</v>
      </c>
      <c r="GR127" s="131">
        <f t="shared" si="718"/>
        <v>181878</v>
      </c>
      <c r="GS127" s="115">
        <f t="shared" si="719"/>
        <v>181878</v>
      </c>
      <c r="GT127" s="116">
        <f t="shared" si="720"/>
        <v>0</v>
      </c>
      <c r="GY127" s="131">
        <f t="shared" si="721"/>
        <v>97128</v>
      </c>
      <c r="GZ127" s="115">
        <f t="shared" si="722"/>
        <v>97128</v>
      </c>
      <c r="HA127" s="116">
        <f t="shared" si="723"/>
        <v>0</v>
      </c>
      <c r="HF127" s="131">
        <f t="shared" si="724"/>
        <v>140720</v>
      </c>
      <c r="HG127" s="115">
        <f t="shared" si="725"/>
        <v>140720</v>
      </c>
      <c r="HH127" s="116">
        <f t="shared" si="726"/>
        <v>0</v>
      </c>
      <c r="HM127" s="131">
        <f t="shared" si="727"/>
        <v>115713</v>
      </c>
      <c r="HN127" s="115">
        <f t="shared" si="728"/>
        <v>115713</v>
      </c>
      <c r="HO127" s="116">
        <f t="shared" si="729"/>
        <v>0</v>
      </c>
      <c r="HT127" s="131">
        <f t="shared" si="730"/>
        <v>136624</v>
      </c>
      <c r="HU127" s="115">
        <f t="shared" si="731"/>
        <v>136624</v>
      </c>
      <c r="HV127" s="116">
        <f t="shared" si="732"/>
        <v>0</v>
      </c>
      <c r="IA127" s="131">
        <f t="shared" si="733"/>
        <v>121406</v>
      </c>
      <c r="IB127" s="115">
        <f t="shared" si="734"/>
        <v>121406</v>
      </c>
      <c r="IC127" s="116">
        <f t="shared" si="735"/>
        <v>0</v>
      </c>
      <c r="IH127" s="131">
        <f t="shared" si="736"/>
        <v>183324</v>
      </c>
      <c r="II127" s="115">
        <f t="shared" si="737"/>
        <v>183324</v>
      </c>
      <c r="IJ127" s="116">
        <f t="shared" si="738"/>
        <v>0</v>
      </c>
      <c r="IO127" s="131">
        <f t="shared" si="739"/>
        <v>207404</v>
      </c>
      <c r="IP127" s="115">
        <f t="shared" si="740"/>
        <v>207404</v>
      </c>
      <c r="IQ127" s="116">
        <f t="shared" si="741"/>
        <v>0</v>
      </c>
    </row>
    <row r="128" spans="9:251" ht="11.25">
      <c r="I128" s="131">
        <f t="shared" si="742"/>
        <v>3000000.333</v>
      </c>
      <c r="J128" s="115">
        <f t="shared" si="743"/>
        <v>3000000.333</v>
      </c>
      <c r="K128" s="116">
        <f t="shared" si="744"/>
        <v>0</v>
      </c>
      <c r="R128" s="131">
        <f t="shared" si="745"/>
        <v>3000000</v>
      </c>
      <c r="S128" s="115">
        <f t="shared" si="746"/>
        <v>3000000</v>
      </c>
      <c r="T128" s="116">
        <f t="shared" si="747"/>
        <v>0</v>
      </c>
      <c r="Y128" s="131">
        <f t="shared" si="643"/>
        <v>2978536</v>
      </c>
      <c r="Z128" s="115">
        <f t="shared" si="644"/>
        <v>2978536</v>
      </c>
      <c r="AA128" s="116">
        <f t="shared" si="645"/>
        <v>0</v>
      </c>
      <c r="AF128" s="131">
        <f t="shared" si="646"/>
        <v>551044</v>
      </c>
      <c r="AG128" s="115">
        <f t="shared" si="647"/>
        <v>551044</v>
      </c>
      <c r="AH128" s="116">
        <f t="shared" si="648"/>
        <v>0</v>
      </c>
      <c r="AM128" s="131">
        <f t="shared" si="649"/>
        <v>0</v>
      </c>
      <c r="AN128" s="115">
        <f t="shared" si="650"/>
        <v>0</v>
      </c>
      <c r="AO128" s="116">
        <f t="shared" si="651"/>
        <v>0</v>
      </c>
      <c r="AT128" s="131">
        <f t="shared" si="652"/>
        <v>342348</v>
      </c>
      <c r="AU128" s="115">
        <f t="shared" si="653"/>
        <v>342348</v>
      </c>
      <c r="AV128" s="116">
        <f t="shared" si="654"/>
        <v>0</v>
      </c>
      <c r="BA128" s="131">
        <f t="shared" si="655"/>
        <v>2415127</v>
      </c>
      <c r="BB128" s="115">
        <f t="shared" si="656"/>
        <v>2415127</v>
      </c>
      <c r="BC128" s="116">
        <f t="shared" si="657"/>
        <v>0</v>
      </c>
      <c r="BH128" s="131">
        <f t="shared" si="658"/>
        <v>1494063</v>
      </c>
      <c r="BI128" s="115">
        <f t="shared" si="659"/>
        <v>1494063</v>
      </c>
      <c r="BJ128" s="116">
        <f t="shared" si="660"/>
        <v>0</v>
      </c>
      <c r="BO128" s="131">
        <f t="shared" si="661"/>
        <v>295992</v>
      </c>
      <c r="BP128" s="115">
        <f t="shared" si="662"/>
        <v>295992</v>
      </c>
      <c r="BQ128" s="116">
        <f t="shared" si="663"/>
        <v>0</v>
      </c>
      <c r="BV128" s="131">
        <f t="shared" si="664"/>
        <v>625072</v>
      </c>
      <c r="BW128" s="115">
        <f t="shared" si="665"/>
        <v>625072</v>
      </c>
      <c r="BX128" s="116">
        <f t="shared" si="666"/>
        <v>0</v>
      </c>
      <c r="CC128" s="131">
        <f t="shared" si="667"/>
        <v>3554192.333</v>
      </c>
      <c r="CD128" s="115">
        <f t="shared" si="668"/>
        <v>3554192.333</v>
      </c>
      <c r="CE128" s="116">
        <f t="shared" si="669"/>
        <v>0</v>
      </c>
      <c r="CJ128" s="131">
        <f t="shared" si="670"/>
        <v>91069</v>
      </c>
      <c r="CK128" s="115">
        <f t="shared" si="671"/>
        <v>91069</v>
      </c>
      <c r="CL128" s="116">
        <f t="shared" si="672"/>
        <v>0</v>
      </c>
      <c r="CQ128" s="131">
        <f t="shared" si="673"/>
        <v>196897</v>
      </c>
      <c r="CR128" s="115">
        <f t="shared" si="674"/>
        <v>196897</v>
      </c>
      <c r="CS128" s="116">
        <f t="shared" si="675"/>
        <v>0</v>
      </c>
      <c r="CX128" s="131">
        <f t="shared" si="676"/>
        <v>127653</v>
      </c>
      <c r="CY128" s="115">
        <f t="shared" si="677"/>
        <v>127653</v>
      </c>
      <c r="CZ128" s="116">
        <f t="shared" si="678"/>
        <v>0</v>
      </c>
      <c r="DE128" s="131">
        <f t="shared" si="679"/>
        <v>160675</v>
      </c>
      <c r="DF128" s="115">
        <f t="shared" si="680"/>
        <v>160675</v>
      </c>
      <c r="DG128" s="116">
        <f t="shared" si="681"/>
        <v>0</v>
      </c>
      <c r="DL128" s="131">
        <f t="shared" si="682"/>
        <v>64372</v>
      </c>
      <c r="DM128" s="115">
        <f t="shared" si="683"/>
        <v>64372</v>
      </c>
      <c r="DN128" s="116">
        <f t="shared" si="684"/>
        <v>0</v>
      </c>
      <c r="DS128" s="131">
        <f t="shared" si="685"/>
        <v>180591</v>
      </c>
      <c r="DT128" s="115">
        <f t="shared" si="686"/>
        <v>180591</v>
      </c>
      <c r="DU128" s="116">
        <f t="shared" si="687"/>
        <v>0</v>
      </c>
      <c r="DZ128" s="131">
        <f t="shared" si="688"/>
        <v>174582</v>
      </c>
      <c r="EA128" s="115">
        <f t="shared" si="689"/>
        <v>174582</v>
      </c>
      <c r="EB128" s="116">
        <f t="shared" si="690"/>
        <v>0</v>
      </c>
      <c r="EG128" s="131">
        <f t="shared" si="691"/>
        <v>140398</v>
      </c>
      <c r="EH128" s="115">
        <f t="shared" si="692"/>
        <v>140398</v>
      </c>
      <c r="EI128" s="116">
        <f t="shared" si="693"/>
        <v>0</v>
      </c>
      <c r="EN128" s="131">
        <f t="shared" si="694"/>
        <v>135333</v>
      </c>
      <c r="EO128" s="115">
        <f t="shared" si="695"/>
        <v>135333</v>
      </c>
      <c r="EP128" s="116">
        <f t="shared" si="696"/>
        <v>0</v>
      </c>
      <c r="EU128" s="131">
        <f t="shared" si="697"/>
        <v>217748</v>
      </c>
      <c r="EV128" s="115">
        <f t="shared" si="698"/>
        <v>217748</v>
      </c>
      <c r="EW128" s="116">
        <f t="shared" si="699"/>
        <v>0</v>
      </c>
      <c r="FB128" s="131">
        <f t="shared" si="700"/>
        <v>127471</v>
      </c>
      <c r="FC128" s="115">
        <f t="shared" si="701"/>
        <v>127471</v>
      </c>
      <c r="FD128" s="116">
        <f t="shared" si="702"/>
        <v>0</v>
      </c>
      <c r="FI128" s="131">
        <f t="shared" si="703"/>
        <v>211772</v>
      </c>
      <c r="FJ128" s="115">
        <f t="shared" si="704"/>
        <v>211772</v>
      </c>
      <c r="FK128" s="116">
        <f t="shared" si="705"/>
        <v>0</v>
      </c>
      <c r="FP128" s="131">
        <f t="shared" si="706"/>
        <v>97808</v>
      </c>
      <c r="FQ128" s="115">
        <f t="shared" si="707"/>
        <v>97808</v>
      </c>
      <c r="FR128" s="116">
        <f t="shared" si="708"/>
        <v>0</v>
      </c>
      <c r="FW128" s="131">
        <f t="shared" si="709"/>
        <v>197393</v>
      </c>
      <c r="FX128" s="115">
        <f t="shared" si="710"/>
        <v>197393</v>
      </c>
      <c r="FY128" s="116">
        <f t="shared" si="711"/>
        <v>0</v>
      </c>
      <c r="GD128" s="131">
        <f t="shared" si="712"/>
        <v>124474</v>
      </c>
      <c r="GE128" s="115">
        <f t="shared" si="713"/>
        <v>124474</v>
      </c>
      <c r="GF128" s="116">
        <f t="shared" si="714"/>
        <v>0</v>
      </c>
      <c r="GK128" s="131">
        <f t="shared" si="715"/>
        <v>121759</v>
      </c>
      <c r="GL128" s="115">
        <f t="shared" si="716"/>
        <v>121759</v>
      </c>
      <c r="GM128" s="116">
        <f t="shared" si="717"/>
        <v>0</v>
      </c>
      <c r="GR128" s="131">
        <f t="shared" si="718"/>
        <v>181878</v>
      </c>
      <c r="GS128" s="115">
        <f t="shared" si="719"/>
        <v>181878</v>
      </c>
      <c r="GT128" s="116">
        <f t="shared" si="720"/>
        <v>0</v>
      </c>
      <c r="GY128" s="131">
        <f t="shared" si="721"/>
        <v>97128.333</v>
      </c>
      <c r="GZ128" s="115">
        <f t="shared" si="722"/>
        <v>97128.333</v>
      </c>
      <c r="HA128" s="116">
        <f t="shared" si="723"/>
        <v>0</v>
      </c>
      <c r="HF128" s="131">
        <f t="shared" si="724"/>
        <v>140720</v>
      </c>
      <c r="HG128" s="115">
        <f t="shared" si="725"/>
        <v>140720</v>
      </c>
      <c r="HH128" s="116">
        <f t="shared" si="726"/>
        <v>0</v>
      </c>
      <c r="HM128" s="131">
        <f t="shared" si="727"/>
        <v>115713</v>
      </c>
      <c r="HN128" s="115">
        <f t="shared" si="728"/>
        <v>115713</v>
      </c>
      <c r="HO128" s="116">
        <f t="shared" si="729"/>
        <v>0</v>
      </c>
      <c r="HT128" s="131">
        <f t="shared" si="730"/>
        <v>136624</v>
      </c>
      <c r="HU128" s="115">
        <f t="shared" si="731"/>
        <v>136624</v>
      </c>
      <c r="HV128" s="116">
        <f t="shared" si="732"/>
        <v>0</v>
      </c>
      <c r="IA128" s="131">
        <f t="shared" si="733"/>
        <v>121406</v>
      </c>
      <c r="IB128" s="115">
        <f t="shared" si="734"/>
        <v>121406</v>
      </c>
      <c r="IC128" s="116">
        <f t="shared" si="735"/>
        <v>0</v>
      </c>
      <c r="IH128" s="131">
        <f t="shared" si="736"/>
        <v>183324</v>
      </c>
      <c r="II128" s="115">
        <f t="shared" si="737"/>
        <v>183324</v>
      </c>
      <c r="IJ128" s="116">
        <f t="shared" si="738"/>
        <v>0</v>
      </c>
      <c r="IO128" s="131">
        <f t="shared" si="739"/>
        <v>207404</v>
      </c>
      <c r="IP128" s="115">
        <f t="shared" si="740"/>
        <v>207404</v>
      </c>
      <c r="IQ128" s="116">
        <f t="shared" si="741"/>
        <v>0</v>
      </c>
    </row>
    <row r="129" spans="9:251" ht="12" thickBot="1">
      <c r="I129" s="132">
        <f t="shared" si="742"/>
        <v>31846814.933000002</v>
      </c>
      <c r="J129" s="133">
        <f t="shared" si="743"/>
        <v>31846815.333</v>
      </c>
      <c r="K129" s="134">
        <f t="shared" si="744"/>
        <v>-0.3999999985098839</v>
      </c>
      <c r="R129" s="132">
        <f t="shared" si="745"/>
        <v>28817661.099999998</v>
      </c>
      <c r="S129" s="133">
        <f t="shared" si="746"/>
        <v>28817661</v>
      </c>
      <c r="T129" s="134">
        <f t="shared" si="747"/>
        <v>0.09999999776482582</v>
      </c>
      <c r="Y129" s="132">
        <f t="shared" si="643"/>
        <v>3693825</v>
      </c>
      <c r="Z129" s="133">
        <f t="shared" si="644"/>
        <v>3693825</v>
      </c>
      <c r="AA129" s="134">
        <f t="shared" si="645"/>
        <v>0</v>
      </c>
      <c r="AF129" s="132">
        <f t="shared" si="646"/>
        <v>2366631</v>
      </c>
      <c r="AG129" s="133">
        <f t="shared" si="647"/>
        <v>2366631</v>
      </c>
      <c r="AH129" s="134">
        <f t="shared" si="648"/>
        <v>0</v>
      </c>
      <c r="AM129" s="132">
        <f t="shared" si="649"/>
        <v>0</v>
      </c>
      <c r="AN129" s="133">
        <f t="shared" si="650"/>
        <v>0</v>
      </c>
      <c r="AO129" s="134">
        <f t="shared" si="651"/>
        <v>0</v>
      </c>
      <c r="AT129" s="132">
        <f t="shared" si="652"/>
        <v>360748</v>
      </c>
      <c r="AU129" s="133">
        <f t="shared" si="653"/>
        <v>360748</v>
      </c>
      <c r="AV129" s="134">
        <f t="shared" si="654"/>
        <v>0</v>
      </c>
      <c r="BA129" s="132">
        <f t="shared" si="655"/>
        <v>2698713</v>
      </c>
      <c r="BB129" s="133">
        <f t="shared" si="656"/>
        <v>2698713</v>
      </c>
      <c r="BC129" s="134">
        <f t="shared" si="657"/>
        <v>0</v>
      </c>
      <c r="BH129" s="132">
        <f t="shared" si="658"/>
        <v>1664502</v>
      </c>
      <c r="BI129" s="133">
        <f t="shared" si="659"/>
        <v>1664502</v>
      </c>
      <c r="BJ129" s="134">
        <f t="shared" si="660"/>
        <v>0</v>
      </c>
      <c r="BO129" s="132">
        <f t="shared" si="661"/>
        <v>296084</v>
      </c>
      <c r="BP129" s="133">
        <f t="shared" si="662"/>
        <v>296084</v>
      </c>
      <c r="BQ129" s="134">
        <f t="shared" si="663"/>
        <v>0</v>
      </c>
      <c r="BV129" s="132">
        <f t="shared" si="664"/>
        <v>738127</v>
      </c>
      <c r="BW129" s="133">
        <f t="shared" si="665"/>
        <v>738127</v>
      </c>
      <c r="BX129" s="134">
        <f t="shared" si="666"/>
        <v>0</v>
      </c>
      <c r="CC129" s="132">
        <f t="shared" si="667"/>
        <v>3750483.333</v>
      </c>
      <c r="CD129" s="133">
        <f t="shared" si="668"/>
        <v>3750483.333</v>
      </c>
      <c r="CE129" s="134">
        <f t="shared" si="669"/>
        <v>0</v>
      </c>
      <c r="CJ129" s="132">
        <f t="shared" si="670"/>
        <v>93956</v>
      </c>
      <c r="CK129" s="133">
        <f t="shared" si="671"/>
        <v>93956</v>
      </c>
      <c r="CL129" s="134">
        <f t="shared" si="672"/>
        <v>0</v>
      </c>
      <c r="CQ129" s="132">
        <f t="shared" si="673"/>
        <v>205556</v>
      </c>
      <c r="CR129" s="133">
        <f t="shared" si="674"/>
        <v>205556</v>
      </c>
      <c r="CS129" s="134">
        <f t="shared" si="675"/>
        <v>0</v>
      </c>
      <c r="CX129" s="132">
        <f t="shared" si="676"/>
        <v>135834</v>
      </c>
      <c r="CY129" s="133">
        <f t="shared" si="677"/>
        <v>135834</v>
      </c>
      <c r="CZ129" s="134">
        <f t="shared" si="678"/>
        <v>0</v>
      </c>
      <c r="DE129" s="132">
        <f t="shared" si="679"/>
        <v>168046</v>
      </c>
      <c r="DF129" s="133">
        <f t="shared" si="680"/>
        <v>168046</v>
      </c>
      <c r="DG129" s="134">
        <f t="shared" si="681"/>
        <v>0</v>
      </c>
      <c r="DL129" s="132">
        <f t="shared" si="682"/>
        <v>66745</v>
      </c>
      <c r="DM129" s="133">
        <f t="shared" si="683"/>
        <v>66745</v>
      </c>
      <c r="DN129" s="134">
        <f t="shared" si="684"/>
        <v>0</v>
      </c>
      <c r="DS129" s="132">
        <f t="shared" si="685"/>
        <v>194664</v>
      </c>
      <c r="DT129" s="133">
        <f t="shared" si="686"/>
        <v>194664</v>
      </c>
      <c r="DU129" s="134">
        <f t="shared" si="687"/>
        <v>0</v>
      </c>
      <c r="DZ129" s="132">
        <f t="shared" si="688"/>
        <v>185273</v>
      </c>
      <c r="EA129" s="133">
        <f t="shared" si="689"/>
        <v>185273</v>
      </c>
      <c r="EB129" s="134">
        <f t="shared" si="690"/>
        <v>0</v>
      </c>
      <c r="EG129" s="132">
        <f t="shared" si="691"/>
        <v>151398</v>
      </c>
      <c r="EH129" s="133">
        <f t="shared" si="692"/>
        <v>151398</v>
      </c>
      <c r="EI129" s="134">
        <f t="shared" si="693"/>
        <v>0</v>
      </c>
      <c r="EN129" s="132">
        <f t="shared" si="694"/>
        <v>143907</v>
      </c>
      <c r="EO129" s="133">
        <f t="shared" si="695"/>
        <v>143907</v>
      </c>
      <c r="EP129" s="134">
        <f t="shared" si="696"/>
        <v>0</v>
      </c>
      <c r="EU129" s="132">
        <f t="shared" si="697"/>
        <v>227337</v>
      </c>
      <c r="EV129" s="133">
        <f t="shared" si="698"/>
        <v>227337</v>
      </c>
      <c r="EW129" s="134">
        <f t="shared" si="699"/>
        <v>0</v>
      </c>
      <c r="FB129" s="132">
        <f t="shared" si="700"/>
        <v>132980</v>
      </c>
      <c r="FC129" s="133">
        <f t="shared" si="701"/>
        <v>132980</v>
      </c>
      <c r="FD129" s="134">
        <f t="shared" si="702"/>
        <v>0</v>
      </c>
      <c r="FI129" s="132">
        <f t="shared" si="703"/>
        <v>219925</v>
      </c>
      <c r="FJ129" s="133">
        <f t="shared" si="704"/>
        <v>219925</v>
      </c>
      <c r="FK129" s="134">
        <f t="shared" si="705"/>
        <v>0</v>
      </c>
      <c r="FP129" s="132">
        <f t="shared" si="706"/>
        <v>101793</v>
      </c>
      <c r="FQ129" s="133">
        <f t="shared" si="707"/>
        <v>101793</v>
      </c>
      <c r="FR129" s="134">
        <f t="shared" si="708"/>
        <v>0</v>
      </c>
      <c r="FW129" s="132">
        <f t="shared" si="709"/>
        <v>205805</v>
      </c>
      <c r="FX129" s="133">
        <f t="shared" si="710"/>
        <v>205805</v>
      </c>
      <c r="FY129" s="134">
        <f t="shared" si="711"/>
        <v>0</v>
      </c>
      <c r="GD129" s="132">
        <f t="shared" si="712"/>
        <v>136620</v>
      </c>
      <c r="GE129" s="133">
        <f t="shared" si="713"/>
        <v>136620</v>
      </c>
      <c r="GF129" s="134">
        <f t="shared" si="714"/>
        <v>0</v>
      </c>
      <c r="GK129" s="132">
        <f t="shared" si="715"/>
        <v>127144</v>
      </c>
      <c r="GL129" s="133">
        <f t="shared" si="716"/>
        <v>127144</v>
      </c>
      <c r="GM129" s="134">
        <f t="shared" si="717"/>
        <v>0</v>
      </c>
      <c r="GR129" s="132">
        <f t="shared" si="718"/>
        <v>191073</v>
      </c>
      <c r="GS129" s="133">
        <f t="shared" si="719"/>
        <v>191073</v>
      </c>
      <c r="GT129" s="134">
        <f t="shared" si="720"/>
        <v>0</v>
      </c>
      <c r="GY129" s="132">
        <f t="shared" si="721"/>
        <v>100454.333</v>
      </c>
      <c r="GZ129" s="133">
        <f t="shared" si="722"/>
        <v>100454.333</v>
      </c>
      <c r="HA129" s="134">
        <f t="shared" si="723"/>
        <v>0</v>
      </c>
      <c r="HF129" s="132">
        <f t="shared" si="724"/>
        <v>146699</v>
      </c>
      <c r="HG129" s="133">
        <f t="shared" si="725"/>
        <v>146699</v>
      </c>
      <c r="HH129" s="134">
        <f t="shared" si="726"/>
        <v>0</v>
      </c>
      <c r="HM129" s="132">
        <f t="shared" si="727"/>
        <v>121358</v>
      </c>
      <c r="HN129" s="133">
        <f t="shared" si="728"/>
        <v>121358</v>
      </c>
      <c r="HO129" s="134">
        <f t="shared" si="729"/>
        <v>0</v>
      </c>
      <c r="HT129" s="132">
        <f t="shared" si="730"/>
        <v>153315</v>
      </c>
      <c r="HU129" s="133">
        <f t="shared" si="731"/>
        <v>153315</v>
      </c>
      <c r="HV129" s="134">
        <f t="shared" si="732"/>
        <v>0</v>
      </c>
      <c r="IA129" s="132">
        <f t="shared" si="733"/>
        <v>127895</v>
      </c>
      <c r="IB129" s="133">
        <f t="shared" si="734"/>
        <v>127895</v>
      </c>
      <c r="IC129" s="134">
        <f t="shared" si="735"/>
        <v>0</v>
      </c>
      <c r="IH129" s="132">
        <f t="shared" si="736"/>
        <v>191423</v>
      </c>
      <c r="II129" s="133">
        <f t="shared" si="737"/>
        <v>191423</v>
      </c>
      <c r="IJ129" s="134">
        <f t="shared" si="738"/>
        <v>0</v>
      </c>
      <c r="IO129" s="132">
        <f t="shared" si="739"/>
        <v>221283</v>
      </c>
      <c r="IP129" s="133">
        <f t="shared" si="740"/>
        <v>221283</v>
      </c>
      <c r="IQ129" s="134">
        <f t="shared" si="741"/>
        <v>0</v>
      </c>
    </row>
    <row r="130" spans="9:251" ht="11.25">
      <c r="I130" s="131">
        <f t="shared" si="742"/>
        <v>0</v>
      </c>
      <c r="J130" s="115">
        <f t="shared" si="743"/>
        <v>0</v>
      </c>
      <c r="K130" s="116">
        <f t="shared" si="744"/>
        <v>0</v>
      </c>
      <c r="R130" s="131">
        <f t="shared" si="745"/>
        <v>0</v>
      </c>
      <c r="S130" s="115">
        <f t="shared" si="746"/>
        <v>0</v>
      </c>
      <c r="T130" s="116">
        <f t="shared" si="747"/>
        <v>0</v>
      </c>
      <c r="Y130" s="131">
        <f aca="true" t="shared" si="748" ref="Y130:Y160">Y43</f>
        <v>0</v>
      </c>
      <c r="Z130" s="115">
        <f t="shared" si="644"/>
        <v>0</v>
      </c>
      <c r="AA130" s="116">
        <f t="shared" si="645"/>
        <v>0</v>
      </c>
      <c r="AF130" s="131">
        <f aca="true" t="shared" si="749" ref="AF130:AF160">AF43</f>
        <v>0</v>
      </c>
      <c r="AG130" s="115">
        <f t="shared" si="647"/>
        <v>0</v>
      </c>
      <c r="AH130" s="116">
        <f t="shared" si="648"/>
        <v>0</v>
      </c>
      <c r="AM130" s="131">
        <f aca="true" t="shared" si="750" ref="AM130:AM160">AM43</f>
        <v>0</v>
      </c>
      <c r="AN130" s="115">
        <f t="shared" si="650"/>
        <v>0</v>
      </c>
      <c r="AO130" s="116">
        <f t="shared" si="651"/>
        <v>0</v>
      </c>
      <c r="AT130" s="131">
        <f aca="true" t="shared" si="751" ref="AT130:AT160">AT43</f>
        <v>0</v>
      </c>
      <c r="AU130" s="115">
        <f t="shared" si="653"/>
        <v>0</v>
      </c>
      <c r="AV130" s="116">
        <f t="shared" si="654"/>
        <v>0</v>
      </c>
      <c r="BA130" s="131">
        <f aca="true" t="shared" si="752" ref="BA130:BA160">BA43</f>
        <v>0</v>
      </c>
      <c r="BB130" s="115">
        <f t="shared" si="656"/>
        <v>0</v>
      </c>
      <c r="BC130" s="116">
        <f t="shared" si="657"/>
        <v>0</v>
      </c>
      <c r="BH130" s="131">
        <f aca="true" t="shared" si="753" ref="BH130:BH160">BH43</f>
        <v>0</v>
      </c>
      <c r="BI130" s="115">
        <f t="shared" si="659"/>
        <v>0</v>
      </c>
      <c r="BJ130" s="116">
        <f t="shared" si="660"/>
        <v>0</v>
      </c>
      <c r="BO130" s="131">
        <f aca="true" t="shared" si="754" ref="BO130:BO160">BO43</f>
        <v>0</v>
      </c>
      <c r="BP130" s="115">
        <f t="shared" si="662"/>
        <v>0</v>
      </c>
      <c r="BQ130" s="116">
        <f t="shared" si="663"/>
        <v>0</v>
      </c>
      <c r="BV130" s="131">
        <f aca="true" t="shared" si="755" ref="BV130:BV160">BV43</f>
        <v>0</v>
      </c>
      <c r="BW130" s="115">
        <f t="shared" si="665"/>
        <v>0</v>
      </c>
      <c r="BX130" s="116">
        <f t="shared" si="666"/>
        <v>0</v>
      </c>
      <c r="CC130" s="131">
        <f aca="true" t="shared" si="756" ref="CC130:CC160">CC43</f>
        <v>0</v>
      </c>
      <c r="CD130" s="115">
        <f t="shared" si="668"/>
        <v>0</v>
      </c>
      <c r="CE130" s="116">
        <f t="shared" si="669"/>
        <v>0</v>
      </c>
      <c r="CJ130" s="131">
        <f aca="true" t="shared" si="757" ref="CJ130:CJ160">CJ43</f>
        <v>0</v>
      </c>
      <c r="CK130" s="115">
        <f t="shared" si="671"/>
        <v>0</v>
      </c>
      <c r="CL130" s="116">
        <f t="shared" si="672"/>
        <v>0</v>
      </c>
      <c r="CQ130" s="131">
        <f aca="true" t="shared" si="758" ref="CQ130:CQ160">CQ43</f>
        <v>0</v>
      </c>
      <c r="CR130" s="115">
        <f t="shared" si="674"/>
        <v>0</v>
      </c>
      <c r="CS130" s="116">
        <f t="shared" si="675"/>
        <v>0</v>
      </c>
      <c r="CX130" s="131">
        <f aca="true" t="shared" si="759" ref="CX130:CX160">CX43</f>
        <v>0</v>
      </c>
      <c r="CY130" s="115">
        <f t="shared" si="677"/>
        <v>0</v>
      </c>
      <c r="CZ130" s="116">
        <f t="shared" si="678"/>
        <v>0</v>
      </c>
      <c r="DE130" s="131">
        <f aca="true" t="shared" si="760" ref="DE130:DE160">DE43</f>
        <v>0</v>
      </c>
      <c r="DF130" s="115">
        <f t="shared" si="680"/>
        <v>0</v>
      </c>
      <c r="DG130" s="116">
        <f t="shared" si="681"/>
        <v>0</v>
      </c>
      <c r="DL130" s="131">
        <f aca="true" t="shared" si="761" ref="DL130:DL160">DL43</f>
        <v>0</v>
      </c>
      <c r="DM130" s="115">
        <f t="shared" si="683"/>
        <v>0</v>
      </c>
      <c r="DN130" s="116">
        <f t="shared" si="684"/>
        <v>0</v>
      </c>
      <c r="DS130" s="131">
        <f aca="true" t="shared" si="762" ref="DS130:DS160">DS43</f>
        <v>0</v>
      </c>
      <c r="DT130" s="115">
        <f t="shared" si="686"/>
        <v>0</v>
      </c>
      <c r="DU130" s="116">
        <f t="shared" si="687"/>
        <v>0</v>
      </c>
      <c r="DZ130" s="131">
        <f aca="true" t="shared" si="763" ref="DZ130:DZ160">DZ43</f>
        <v>0</v>
      </c>
      <c r="EA130" s="115">
        <f t="shared" si="689"/>
        <v>0</v>
      </c>
      <c r="EB130" s="116">
        <f t="shared" si="690"/>
        <v>0</v>
      </c>
      <c r="EG130" s="131">
        <f aca="true" t="shared" si="764" ref="EG130:EG160">EG43</f>
        <v>0</v>
      </c>
      <c r="EH130" s="115">
        <f t="shared" si="692"/>
        <v>0</v>
      </c>
      <c r="EI130" s="116">
        <f t="shared" si="693"/>
        <v>0</v>
      </c>
      <c r="EN130" s="131">
        <f aca="true" t="shared" si="765" ref="EN130:EN160">EN43</f>
        <v>0</v>
      </c>
      <c r="EO130" s="115">
        <f t="shared" si="695"/>
        <v>0</v>
      </c>
      <c r="EP130" s="116">
        <f t="shared" si="696"/>
        <v>0</v>
      </c>
      <c r="EU130" s="131">
        <f aca="true" t="shared" si="766" ref="EU130:EU160">EU43</f>
        <v>0</v>
      </c>
      <c r="EV130" s="115">
        <f t="shared" si="698"/>
        <v>0</v>
      </c>
      <c r="EW130" s="116">
        <f t="shared" si="699"/>
        <v>0</v>
      </c>
      <c r="FB130" s="131">
        <f aca="true" t="shared" si="767" ref="FB130:FB160">FB43</f>
        <v>0</v>
      </c>
      <c r="FC130" s="115">
        <f t="shared" si="701"/>
        <v>0</v>
      </c>
      <c r="FD130" s="116">
        <f t="shared" si="702"/>
        <v>0</v>
      </c>
      <c r="FI130" s="131">
        <f aca="true" t="shared" si="768" ref="FI130:FI160">FI43</f>
        <v>0</v>
      </c>
      <c r="FJ130" s="115">
        <f t="shared" si="704"/>
        <v>0</v>
      </c>
      <c r="FK130" s="116">
        <f t="shared" si="705"/>
        <v>0</v>
      </c>
      <c r="FP130" s="131">
        <f aca="true" t="shared" si="769" ref="FP130:FP160">FP43</f>
        <v>0</v>
      </c>
      <c r="FQ130" s="115">
        <f t="shared" si="707"/>
        <v>0</v>
      </c>
      <c r="FR130" s="116">
        <f t="shared" si="708"/>
        <v>0</v>
      </c>
      <c r="FW130" s="131">
        <f aca="true" t="shared" si="770" ref="FW130:FW160">FW43</f>
        <v>0</v>
      </c>
      <c r="FX130" s="115">
        <f t="shared" si="710"/>
        <v>0</v>
      </c>
      <c r="FY130" s="116">
        <f t="shared" si="711"/>
        <v>0</v>
      </c>
      <c r="GD130" s="131">
        <f aca="true" t="shared" si="771" ref="GD130:GD160">GD43</f>
        <v>0</v>
      </c>
      <c r="GE130" s="115">
        <f t="shared" si="713"/>
        <v>0</v>
      </c>
      <c r="GF130" s="116">
        <f t="shared" si="714"/>
        <v>0</v>
      </c>
      <c r="GK130" s="131">
        <f aca="true" t="shared" si="772" ref="GK130:GK160">GK43</f>
        <v>0</v>
      </c>
      <c r="GL130" s="115">
        <f t="shared" si="716"/>
        <v>0</v>
      </c>
      <c r="GM130" s="116">
        <f t="shared" si="717"/>
        <v>0</v>
      </c>
      <c r="GR130" s="131">
        <f aca="true" t="shared" si="773" ref="GR130:GR160">GR43</f>
        <v>0</v>
      </c>
      <c r="GS130" s="115">
        <f t="shared" si="719"/>
        <v>0</v>
      </c>
      <c r="GT130" s="116">
        <f t="shared" si="720"/>
        <v>0</v>
      </c>
      <c r="GY130" s="131">
        <f aca="true" t="shared" si="774" ref="GY130:GY160">GY43</f>
        <v>0</v>
      </c>
      <c r="GZ130" s="115">
        <f t="shared" si="722"/>
        <v>0</v>
      </c>
      <c r="HA130" s="116">
        <f t="shared" si="723"/>
        <v>0</v>
      </c>
      <c r="HF130" s="131">
        <f aca="true" t="shared" si="775" ref="HF130:HF160">HF43</f>
        <v>0</v>
      </c>
      <c r="HG130" s="115">
        <f t="shared" si="725"/>
        <v>0</v>
      </c>
      <c r="HH130" s="116">
        <f t="shared" si="726"/>
        <v>0</v>
      </c>
      <c r="HM130" s="131">
        <f aca="true" t="shared" si="776" ref="HM130:HM160">HM43</f>
        <v>0</v>
      </c>
      <c r="HN130" s="115">
        <f t="shared" si="728"/>
        <v>0</v>
      </c>
      <c r="HO130" s="116">
        <f t="shared" si="729"/>
        <v>0</v>
      </c>
      <c r="HT130" s="131">
        <f aca="true" t="shared" si="777" ref="HT130:HT160">HT43</f>
        <v>0</v>
      </c>
      <c r="HU130" s="115">
        <f t="shared" si="731"/>
        <v>0</v>
      </c>
      <c r="HV130" s="116">
        <f t="shared" si="732"/>
        <v>0</v>
      </c>
      <c r="IA130" s="131">
        <f aca="true" t="shared" si="778" ref="IA130:IA160">IA43</f>
        <v>0</v>
      </c>
      <c r="IB130" s="115">
        <f t="shared" si="734"/>
        <v>0</v>
      </c>
      <c r="IC130" s="116">
        <f t="shared" si="735"/>
        <v>0</v>
      </c>
      <c r="IH130" s="131">
        <f aca="true" t="shared" si="779" ref="IH130:IH160">IH43</f>
        <v>0</v>
      </c>
      <c r="II130" s="115">
        <f t="shared" si="737"/>
        <v>0</v>
      </c>
      <c r="IJ130" s="116">
        <f t="shared" si="738"/>
        <v>0</v>
      </c>
      <c r="IO130" s="131">
        <f aca="true" t="shared" si="780" ref="IO130:IO160">IO43</f>
        <v>0</v>
      </c>
      <c r="IP130" s="115">
        <f t="shared" si="740"/>
        <v>0</v>
      </c>
      <c r="IQ130" s="116">
        <f t="shared" si="741"/>
        <v>0</v>
      </c>
    </row>
    <row r="131" spans="9:251" ht="11.25">
      <c r="I131" s="131">
        <f t="shared" si="742"/>
        <v>7557984</v>
      </c>
      <c r="J131" s="115">
        <f t="shared" si="743"/>
        <v>7557984</v>
      </c>
      <c r="K131" s="116">
        <f t="shared" si="744"/>
        <v>0</v>
      </c>
      <c r="R131" s="131">
        <f t="shared" si="745"/>
        <v>343051</v>
      </c>
      <c r="S131" s="115">
        <f t="shared" si="746"/>
        <v>343051</v>
      </c>
      <c r="T131" s="116">
        <f t="shared" si="747"/>
        <v>0</v>
      </c>
      <c r="Y131" s="131">
        <f t="shared" si="748"/>
        <v>1564999</v>
      </c>
      <c r="Z131" s="115">
        <f t="shared" si="644"/>
        <v>1564999</v>
      </c>
      <c r="AA131" s="116">
        <f t="shared" si="645"/>
        <v>0</v>
      </c>
      <c r="AF131" s="131">
        <f t="shared" si="749"/>
        <v>1467814</v>
      </c>
      <c r="AG131" s="115">
        <f t="shared" si="647"/>
        <v>1467814</v>
      </c>
      <c r="AH131" s="116">
        <f t="shared" si="648"/>
        <v>0</v>
      </c>
      <c r="AM131" s="131">
        <f t="shared" si="750"/>
        <v>0</v>
      </c>
      <c r="AN131" s="115">
        <f t="shared" si="650"/>
        <v>0</v>
      </c>
      <c r="AO131" s="116">
        <f t="shared" si="651"/>
        <v>0</v>
      </c>
      <c r="AT131" s="131">
        <f t="shared" si="751"/>
        <v>201787</v>
      </c>
      <c r="AU131" s="115">
        <f t="shared" si="653"/>
        <v>201787</v>
      </c>
      <c r="AV131" s="116">
        <f t="shared" si="654"/>
        <v>0</v>
      </c>
      <c r="BA131" s="131">
        <f t="shared" si="752"/>
        <v>1610391</v>
      </c>
      <c r="BB131" s="115">
        <f t="shared" si="656"/>
        <v>1610391</v>
      </c>
      <c r="BC131" s="116">
        <f t="shared" si="657"/>
        <v>0</v>
      </c>
      <c r="BH131" s="131">
        <f t="shared" si="753"/>
        <v>1056680</v>
      </c>
      <c r="BI131" s="115">
        <f t="shared" si="659"/>
        <v>1056680</v>
      </c>
      <c r="BJ131" s="116">
        <f t="shared" si="660"/>
        <v>0</v>
      </c>
      <c r="BO131" s="131">
        <f t="shared" si="754"/>
        <v>205116</v>
      </c>
      <c r="BP131" s="115">
        <f t="shared" si="662"/>
        <v>205116</v>
      </c>
      <c r="BQ131" s="116">
        <f t="shared" si="663"/>
        <v>0</v>
      </c>
      <c r="BV131" s="131">
        <f t="shared" si="755"/>
        <v>348595</v>
      </c>
      <c r="BW131" s="115">
        <f t="shared" si="665"/>
        <v>348595</v>
      </c>
      <c r="BX131" s="116">
        <f t="shared" si="666"/>
        <v>0</v>
      </c>
      <c r="CC131" s="131">
        <f t="shared" si="756"/>
        <v>2369942</v>
      </c>
      <c r="CD131" s="115">
        <f t="shared" si="668"/>
        <v>2369942</v>
      </c>
      <c r="CE131" s="116">
        <f t="shared" si="669"/>
        <v>0</v>
      </c>
      <c r="CJ131" s="131">
        <f t="shared" si="757"/>
        <v>63050</v>
      </c>
      <c r="CK131" s="115">
        <f t="shared" si="671"/>
        <v>63050</v>
      </c>
      <c r="CL131" s="116">
        <f t="shared" si="672"/>
        <v>0</v>
      </c>
      <c r="CQ131" s="131">
        <f t="shared" si="758"/>
        <v>136227</v>
      </c>
      <c r="CR131" s="115">
        <f t="shared" si="674"/>
        <v>136227</v>
      </c>
      <c r="CS131" s="116">
        <f t="shared" si="675"/>
        <v>0</v>
      </c>
      <c r="CX131" s="131">
        <f t="shared" si="759"/>
        <v>84320</v>
      </c>
      <c r="CY131" s="115">
        <f t="shared" si="677"/>
        <v>84320</v>
      </c>
      <c r="CZ131" s="116">
        <f t="shared" si="678"/>
        <v>0</v>
      </c>
      <c r="DE131" s="131">
        <f t="shared" si="760"/>
        <v>105852</v>
      </c>
      <c r="DF131" s="115">
        <f t="shared" si="680"/>
        <v>105852</v>
      </c>
      <c r="DG131" s="116">
        <f t="shared" si="681"/>
        <v>0</v>
      </c>
      <c r="DL131" s="131">
        <f t="shared" si="761"/>
        <v>44157</v>
      </c>
      <c r="DM131" s="115">
        <f t="shared" si="683"/>
        <v>44157</v>
      </c>
      <c r="DN131" s="116">
        <f t="shared" si="684"/>
        <v>0</v>
      </c>
      <c r="DS131" s="131">
        <f t="shared" si="762"/>
        <v>119579</v>
      </c>
      <c r="DT131" s="115">
        <f t="shared" si="686"/>
        <v>119579</v>
      </c>
      <c r="DU131" s="116">
        <f t="shared" si="687"/>
        <v>0</v>
      </c>
      <c r="DZ131" s="131">
        <f t="shared" si="763"/>
        <v>115903</v>
      </c>
      <c r="EA131" s="115">
        <f t="shared" si="689"/>
        <v>115903</v>
      </c>
      <c r="EB131" s="116">
        <f t="shared" si="690"/>
        <v>0</v>
      </c>
      <c r="EG131" s="131">
        <f t="shared" si="764"/>
        <v>89280</v>
      </c>
      <c r="EH131" s="115">
        <f t="shared" si="692"/>
        <v>89280</v>
      </c>
      <c r="EI131" s="116">
        <f t="shared" si="693"/>
        <v>0</v>
      </c>
      <c r="EN131" s="131">
        <f t="shared" si="765"/>
        <v>90301</v>
      </c>
      <c r="EO131" s="115">
        <f t="shared" si="695"/>
        <v>90301</v>
      </c>
      <c r="EP131" s="116">
        <f t="shared" si="696"/>
        <v>0</v>
      </c>
      <c r="EU131" s="131">
        <f t="shared" si="766"/>
        <v>141673</v>
      </c>
      <c r="EV131" s="115">
        <f t="shared" si="698"/>
        <v>141673</v>
      </c>
      <c r="EW131" s="116">
        <f t="shared" si="699"/>
        <v>0</v>
      </c>
      <c r="FB131" s="131">
        <f t="shared" si="767"/>
        <v>88195</v>
      </c>
      <c r="FC131" s="115">
        <f t="shared" si="701"/>
        <v>88195</v>
      </c>
      <c r="FD131" s="116">
        <f t="shared" si="702"/>
        <v>0</v>
      </c>
      <c r="FI131" s="131">
        <f t="shared" si="768"/>
        <v>146264</v>
      </c>
      <c r="FJ131" s="115">
        <f t="shared" si="704"/>
        <v>146264</v>
      </c>
      <c r="FK131" s="116">
        <f t="shared" si="705"/>
        <v>0</v>
      </c>
      <c r="FP131" s="131">
        <f t="shared" si="769"/>
        <v>65680</v>
      </c>
      <c r="FQ131" s="115">
        <f t="shared" si="707"/>
        <v>65680</v>
      </c>
      <c r="FR131" s="116">
        <f t="shared" si="708"/>
        <v>0</v>
      </c>
      <c r="FW131" s="131">
        <f t="shared" si="770"/>
        <v>130658</v>
      </c>
      <c r="FX131" s="115">
        <f t="shared" si="710"/>
        <v>130658</v>
      </c>
      <c r="FY131" s="116">
        <f t="shared" si="711"/>
        <v>0</v>
      </c>
      <c r="GD131" s="131">
        <f t="shared" si="771"/>
        <v>81519</v>
      </c>
      <c r="GE131" s="115">
        <f t="shared" si="713"/>
        <v>81519</v>
      </c>
      <c r="GF131" s="116">
        <f t="shared" si="714"/>
        <v>0</v>
      </c>
      <c r="GK131" s="131">
        <f t="shared" si="772"/>
        <v>80082</v>
      </c>
      <c r="GL131" s="115">
        <f t="shared" si="716"/>
        <v>80082</v>
      </c>
      <c r="GM131" s="116">
        <f t="shared" si="717"/>
        <v>0</v>
      </c>
      <c r="GR131" s="131">
        <f t="shared" si="773"/>
        <v>118593</v>
      </c>
      <c r="GS131" s="115">
        <f t="shared" si="719"/>
        <v>118593</v>
      </c>
      <c r="GT131" s="116">
        <f t="shared" si="720"/>
        <v>0</v>
      </c>
      <c r="GY131" s="131">
        <f t="shared" si="774"/>
        <v>65195</v>
      </c>
      <c r="GZ131" s="115">
        <f t="shared" si="722"/>
        <v>65195</v>
      </c>
      <c r="HA131" s="116">
        <f t="shared" si="723"/>
        <v>0</v>
      </c>
      <c r="HF131" s="131">
        <f t="shared" si="775"/>
        <v>93072</v>
      </c>
      <c r="HG131" s="115">
        <f t="shared" si="725"/>
        <v>93072</v>
      </c>
      <c r="HH131" s="116">
        <f t="shared" si="726"/>
        <v>0</v>
      </c>
      <c r="HM131" s="131">
        <f t="shared" si="776"/>
        <v>78430</v>
      </c>
      <c r="HN131" s="115">
        <f t="shared" si="728"/>
        <v>78430</v>
      </c>
      <c r="HO131" s="116">
        <f t="shared" si="729"/>
        <v>0</v>
      </c>
      <c r="HT131" s="131">
        <f t="shared" si="777"/>
        <v>90116</v>
      </c>
      <c r="HU131" s="115">
        <f t="shared" si="731"/>
        <v>90116</v>
      </c>
      <c r="HV131" s="116">
        <f t="shared" si="732"/>
        <v>0</v>
      </c>
      <c r="IA131" s="131">
        <f t="shared" si="778"/>
        <v>82350</v>
      </c>
      <c r="IB131" s="115">
        <f t="shared" si="734"/>
        <v>82350</v>
      </c>
      <c r="IC131" s="116">
        <f t="shared" si="735"/>
        <v>0</v>
      </c>
      <c r="IH131" s="131">
        <f t="shared" si="779"/>
        <v>124103</v>
      </c>
      <c r="II131" s="115">
        <f t="shared" si="737"/>
        <v>124103</v>
      </c>
      <c r="IJ131" s="116">
        <f t="shared" si="738"/>
        <v>0</v>
      </c>
      <c r="IO131" s="131">
        <f t="shared" si="780"/>
        <v>135343</v>
      </c>
      <c r="IP131" s="115">
        <f t="shared" si="740"/>
        <v>135343</v>
      </c>
      <c r="IQ131" s="116">
        <f t="shared" si="741"/>
        <v>0</v>
      </c>
    </row>
    <row r="132" spans="9:251" ht="11.25">
      <c r="I132" s="131">
        <f t="shared" si="742"/>
        <v>1742151</v>
      </c>
      <c r="J132" s="115">
        <f t="shared" si="743"/>
        <v>1742148</v>
      </c>
      <c r="K132" s="116">
        <f t="shared" si="744"/>
        <v>3</v>
      </c>
      <c r="R132" s="131">
        <f t="shared" si="745"/>
        <v>90632</v>
      </c>
      <c r="S132" s="115">
        <f t="shared" si="746"/>
        <v>90632</v>
      </c>
      <c r="T132" s="116">
        <f t="shared" si="747"/>
        <v>0</v>
      </c>
      <c r="Y132" s="131">
        <f t="shared" si="748"/>
        <v>388023</v>
      </c>
      <c r="Z132" s="115">
        <f t="shared" si="644"/>
        <v>388023</v>
      </c>
      <c r="AA132" s="116">
        <f t="shared" si="645"/>
        <v>0</v>
      </c>
      <c r="AF132" s="131">
        <f t="shared" si="749"/>
        <v>340827</v>
      </c>
      <c r="AG132" s="115">
        <f t="shared" si="647"/>
        <v>340827</v>
      </c>
      <c r="AH132" s="116">
        <f t="shared" si="648"/>
        <v>0</v>
      </c>
      <c r="AM132" s="131">
        <f t="shared" si="750"/>
        <v>0</v>
      </c>
      <c r="AN132" s="115">
        <f t="shared" si="650"/>
        <v>0</v>
      </c>
      <c r="AO132" s="116">
        <f t="shared" si="651"/>
        <v>0</v>
      </c>
      <c r="AT132" s="131">
        <f t="shared" si="751"/>
        <v>43530</v>
      </c>
      <c r="AU132" s="115">
        <f t="shared" si="653"/>
        <v>43530</v>
      </c>
      <c r="AV132" s="116">
        <f t="shared" si="654"/>
        <v>0</v>
      </c>
      <c r="BA132" s="131">
        <f t="shared" si="752"/>
        <v>361342</v>
      </c>
      <c r="BB132" s="115">
        <f t="shared" si="656"/>
        <v>361342</v>
      </c>
      <c r="BC132" s="116">
        <f t="shared" si="657"/>
        <v>0</v>
      </c>
      <c r="BH132" s="131">
        <f t="shared" si="753"/>
        <v>237771</v>
      </c>
      <c r="BI132" s="115">
        <f t="shared" si="659"/>
        <v>237771</v>
      </c>
      <c r="BJ132" s="116">
        <f t="shared" si="660"/>
        <v>0</v>
      </c>
      <c r="BO132" s="131">
        <f t="shared" si="754"/>
        <v>45833</v>
      </c>
      <c r="BP132" s="115">
        <f t="shared" si="662"/>
        <v>45833</v>
      </c>
      <c r="BQ132" s="116">
        <f t="shared" si="663"/>
        <v>0</v>
      </c>
      <c r="BV132" s="131">
        <f t="shared" si="755"/>
        <v>77738</v>
      </c>
      <c r="BW132" s="115">
        <f t="shared" si="665"/>
        <v>77738</v>
      </c>
      <c r="BX132" s="116">
        <f t="shared" si="666"/>
        <v>0</v>
      </c>
      <c r="CC132" s="131">
        <f t="shared" si="756"/>
        <v>517794</v>
      </c>
      <c r="CD132" s="115">
        <f t="shared" si="668"/>
        <v>517794</v>
      </c>
      <c r="CE132" s="116">
        <f t="shared" si="669"/>
        <v>0</v>
      </c>
      <c r="CJ132" s="131">
        <f t="shared" si="757"/>
        <v>12932</v>
      </c>
      <c r="CK132" s="115">
        <f t="shared" si="671"/>
        <v>12932</v>
      </c>
      <c r="CL132" s="116">
        <f t="shared" si="672"/>
        <v>0</v>
      </c>
      <c r="CQ132" s="131">
        <f t="shared" si="758"/>
        <v>30295</v>
      </c>
      <c r="CR132" s="115">
        <f t="shared" si="674"/>
        <v>30295</v>
      </c>
      <c r="CS132" s="116">
        <f t="shared" si="675"/>
        <v>0</v>
      </c>
      <c r="CX132" s="131">
        <f t="shared" si="759"/>
        <v>18884</v>
      </c>
      <c r="CY132" s="115">
        <f t="shared" si="677"/>
        <v>18884</v>
      </c>
      <c r="CZ132" s="116">
        <f t="shared" si="678"/>
        <v>0</v>
      </c>
      <c r="DE132" s="131">
        <f t="shared" si="760"/>
        <v>24110</v>
      </c>
      <c r="DF132" s="115">
        <f t="shared" si="680"/>
        <v>24110</v>
      </c>
      <c r="DG132" s="116">
        <f t="shared" si="681"/>
        <v>0</v>
      </c>
      <c r="DL132" s="131">
        <f t="shared" si="761"/>
        <v>8911</v>
      </c>
      <c r="DM132" s="115">
        <f t="shared" si="683"/>
        <v>8911</v>
      </c>
      <c r="DN132" s="116">
        <f t="shared" si="684"/>
        <v>0</v>
      </c>
      <c r="DS132" s="131">
        <f t="shared" si="762"/>
        <v>27067</v>
      </c>
      <c r="DT132" s="115">
        <f t="shared" si="686"/>
        <v>27067</v>
      </c>
      <c r="DU132" s="116">
        <f t="shared" si="687"/>
        <v>0</v>
      </c>
      <c r="DZ132" s="131">
        <f t="shared" si="763"/>
        <v>26285</v>
      </c>
      <c r="EA132" s="115">
        <f t="shared" si="689"/>
        <v>26285</v>
      </c>
      <c r="EB132" s="116">
        <f t="shared" si="690"/>
        <v>0</v>
      </c>
      <c r="EG132" s="131">
        <f t="shared" si="764"/>
        <v>19257</v>
      </c>
      <c r="EH132" s="115">
        <f t="shared" si="692"/>
        <v>19257</v>
      </c>
      <c r="EI132" s="116">
        <f t="shared" si="693"/>
        <v>0</v>
      </c>
      <c r="EN132" s="131">
        <f t="shared" si="765"/>
        <v>19743</v>
      </c>
      <c r="EO132" s="115">
        <f t="shared" si="695"/>
        <v>19743</v>
      </c>
      <c r="EP132" s="116">
        <f t="shared" si="696"/>
        <v>0</v>
      </c>
      <c r="EU132" s="131">
        <f t="shared" si="766"/>
        <v>31593</v>
      </c>
      <c r="EV132" s="115">
        <f t="shared" si="698"/>
        <v>31593</v>
      </c>
      <c r="EW132" s="116">
        <f t="shared" si="699"/>
        <v>0</v>
      </c>
      <c r="FB132" s="131">
        <f t="shared" si="767"/>
        <v>18068</v>
      </c>
      <c r="FC132" s="115">
        <f t="shared" si="701"/>
        <v>18068</v>
      </c>
      <c r="FD132" s="116">
        <f t="shared" si="702"/>
        <v>0</v>
      </c>
      <c r="FI132" s="131">
        <f t="shared" si="768"/>
        <v>32588</v>
      </c>
      <c r="FJ132" s="115">
        <f t="shared" si="704"/>
        <v>32588</v>
      </c>
      <c r="FK132" s="116">
        <f t="shared" si="705"/>
        <v>0</v>
      </c>
      <c r="FP132" s="131">
        <f t="shared" si="769"/>
        <v>13477</v>
      </c>
      <c r="FQ132" s="115">
        <f t="shared" si="707"/>
        <v>13477</v>
      </c>
      <c r="FR132" s="116">
        <f t="shared" si="708"/>
        <v>0</v>
      </c>
      <c r="FW132" s="131">
        <f t="shared" si="770"/>
        <v>29066</v>
      </c>
      <c r="FX132" s="115">
        <f t="shared" si="710"/>
        <v>29066</v>
      </c>
      <c r="FY132" s="116">
        <f t="shared" si="711"/>
        <v>0</v>
      </c>
      <c r="GD132" s="131">
        <f t="shared" si="771"/>
        <v>16635</v>
      </c>
      <c r="GE132" s="115">
        <f t="shared" si="713"/>
        <v>16635</v>
      </c>
      <c r="GF132" s="116">
        <f t="shared" si="714"/>
        <v>0</v>
      </c>
      <c r="GK132" s="131">
        <f t="shared" si="772"/>
        <v>17672</v>
      </c>
      <c r="GL132" s="115">
        <f t="shared" si="716"/>
        <v>17672</v>
      </c>
      <c r="GM132" s="116">
        <f t="shared" si="717"/>
        <v>0</v>
      </c>
      <c r="GR132" s="131">
        <f t="shared" si="773"/>
        <v>26664</v>
      </c>
      <c r="GS132" s="115">
        <f t="shared" si="719"/>
        <v>26664</v>
      </c>
      <c r="GT132" s="116">
        <f t="shared" si="720"/>
        <v>0</v>
      </c>
      <c r="GY132" s="131">
        <f t="shared" si="774"/>
        <v>13369</v>
      </c>
      <c r="GZ132" s="115">
        <f t="shared" si="722"/>
        <v>13369</v>
      </c>
      <c r="HA132" s="116">
        <f t="shared" si="723"/>
        <v>0</v>
      </c>
      <c r="HF132" s="131">
        <f t="shared" si="775"/>
        <v>20553</v>
      </c>
      <c r="HG132" s="115">
        <f t="shared" si="725"/>
        <v>20553</v>
      </c>
      <c r="HH132" s="116">
        <f t="shared" si="726"/>
        <v>0</v>
      </c>
      <c r="HM132" s="131">
        <f t="shared" si="776"/>
        <v>15987</v>
      </c>
      <c r="HN132" s="115">
        <f t="shared" si="728"/>
        <v>15987</v>
      </c>
      <c r="HO132" s="116">
        <f t="shared" si="729"/>
        <v>0</v>
      </c>
      <c r="HT132" s="131">
        <f t="shared" si="777"/>
        <v>20027</v>
      </c>
      <c r="HU132" s="115">
        <f t="shared" si="731"/>
        <v>20027</v>
      </c>
      <c r="HV132" s="116">
        <f t="shared" si="732"/>
        <v>0</v>
      </c>
      <c r="IA132" s="131">
        <f t="shared" si="778"/>
        <v>16836</v>
      </c>
      <c r="IB132" s="115">
        <f t="shared" si="734"/>
        <v>16836</v>
      </c>
      <c r="IC132" s="116">
        <f t="shared" si="735"/>
        <v>0</v>
      </c>
      <c r="IH132" s="131">
        <f t="shared" si="779"/>
        <v>27617</v>
      </c>
      <c r="II132" s="115">
        <f t="shared" si="737"/>
        <v>27617</v>
      </c>
      <c r="IJ132" s="116">
        <f t="shared" si="738"/>
        <v>0</v>
      </c>
      <c r="IO132" s="131">
        <f t="shared" si="780"/>
        <v>30158</v>
      </c>
      <c r="IP132" s="115">
        <f t="shared" si="740"/>
        <v>30158</v>
      </c>
      <c r="IQ132" s="116">
        <f t="shared" si="741"/>
        <v>0</v>
      </c>
    </row>
    <row r="133" spans="9:251" ht="11.25">
      <c r="I133" s="131">
        <f t="shared" si="742"/>
        <v>11469682.6</v>
      </c>
      <c r="J133" s="115">
        <f t="shared" si="743"/>
        <v>11469682.6</v>
      </c>
      <c r="K133" s="116">
        <f t="shared" si="744"/>
        <v>0</v>
      </c>
      <c r="R133" s="131">
        <f t="shared" si="745"/>
        <v>7504332.6</v>
      </c>
      <c r="S133" s="115">
        <f t="shared" si="746"/>
        <v>7504332.6</v>
      </c>
      <c r="T133" s="116">
        <f t="shared" si="747"/>
        <v>0</v>
      </c>
      <c r="Y133" s="131">
        <f t="shared" si="748"/>
        <v>1709873</v>
      </c>
      <c r="Z133" s="115">
        <f t="shared" si="644"/>
        <v>1709873</v>
      </c>
      <c r="AA133" s="116">
        <f t="shared" si="645"/>
        <v>0</v>
      </c>
      <c r="AF133" s="131">
        <f t="shared" si="749"/>
        <v>550319</v>
      </c>
      <c r="AG133" s="115">
        <f t="shared" si="647"/>
        <v>550319</v>
      </c>
      <c r="AH133" s="116">
        <f t="shared" si="648"/>
        <v>0</v>
      </c>
      <c r="AM133" s="131">
        <f t="shared" si="750"/>
        <v>0</v>
      </c>
      <c r="AN133" s="115">
        <f t="shared" si="650"/>
        <v>0</v>
      </c>
      <c r="AO133" s="116">
        <f t="shared" si="651"/>
        <v>0</v>
      </c>
      <c r="AT133" s="131">
        <f t="shared" si="751"/>
        <v>115431</v>
      </c>
      <c r="AU133" s="115">
        <f t="shared" si="653"/>
        <v>115431</v>
      </c>
      <c r="AV133" s="116">
        <f t="shared" si="654"/>
        <v>0</v>
      </c>
      <c r="BA133" s="131">
        <f t="shared" si="752"/>
        <v>726980</v>
      </c>
      <c r="BB133" s="115">
        <f t="shared" si="656"/>
        <v>726980</v>
      </c>
      <c r="BC133" s="116">
        <f t="shared" si="657"/>
        <v>0</v>
      </c>
      <c r="BH133" s="131">
        <f t="shared" si="753"/>
        <v>370051</v>
      </c>
      <c r="BI133" s="115">
        <f t="shared" si="659"/>
        <v>370051</v>
      </c>
      <c r="BJ133" s="116">
        <f t="shared" si="660"/>
        <v>0</v>
      </c>
      <c r="BO133" s="131">
        <f t="shared" si="754"/>
        <v>45135</v>
      </c>
      <c r="BP133" s="115">
        <f t="shared" si="662"/>
        <v>45135</v>
      </c>
      <c r="BQ133" s="116">
        <f t="shared" si="663"/>
        <v>0</v>
      </c>
      <c r="BV133" s="131">
        <f t="shared" si="755"/>
        <v>311794</v>
      </c>
      <c r="BW133" s="115">
        <f t="shared" si="665"/>
        <v>311794</v>
      </c>
      <c r="BX133" s="116">
        <f t="shared" si="666"/>
        <v>0</v>
      </c>
      <c r="CC133" s="131">
        <f t="shared" si="756"/>
        <v>862747</v>
      </c>
      <c r="CD133" s="115">
        <f t="shared" si="668"/>
        <v>862747</v>
      </c>
      <c r="CE133" s="116">
        <f t="shared" si="669"/>
        <v>0</v>
      </c>
      <c r="CJ133" s="131">
        <f t="shared" si="757"/>
        <v>17974</v>
      </c>
      <c r="CK133" s="115">
        <f t="shared" si="671"/>
        <v>17974</v>
      </c>
      <c r="CL133" s="116">
        <f t="shared" si="672"/>
        <v>0</v>
      </c>
      <c r="CQ133" s="131">
        <f t="shared" si="758"/>
        <v>39034</v>
      </c>
      <c r="CR133" s="115">
        <f t="shared" si="674"/>
        <v>39034</v>
      </c>
      <c r="CS133" s="116">
        <f t="shared" si="675"/>
        <v>0</v>
      </c>
      <c r="CX133" s="131">
        <f t="shared" si="759"/>
        <v>32630</v>
      </c>
      <c r="CY133" s="115">
        <f t="shared" si="677"/>
        <v>32630</v>
      </c>
      <c r="CZ133" s="116">
        <f t="shared" si="678"/>
        <v>0</v>
      </c>
      <c r="DE133" s="131">
        <f t="shared" si="760"/>
        <v>38084</v>
      </c>
      <c r="DF133" s="115">
        <f t="shared" si="680"/>
        <v>38084</v>
      </c>
      <c r="DG133" s="116">
        <f t="shared" si="681"/>
        <v>0</v>
      </c>
      <c r="DL133" s="131">
        <f t="shared" si="761"/>
        <v>13677</v>
      </c>
      <c r="DM133" s="115">
        <f t="shared" si="683"/>
        <v>13677</v>
      </c>
      <c r="DN133" s="116">
        <f t="shared" si="684"/>
        <v>0</v>
      </c>
      <c r="DS133" s="131">
        <f t="shared" si="762"/>
        <v>48018</v>
      </c>
      <c r="DT133" s="115">
        <f t="shared" si="686"/>
        <v>48018</v>
      </c>
      <c r="DU133" s="116">
        <f t="shared" si="687"/>
        <v>0</v>
      </c>
      <c r="DZ133" s="131">
        <f t="shared" si="763"/>
        <v>43085</v>
      </c>
      <c r="EA133" s="115">
        <f t="shared" si="689"/>
        <v>43085</v>
      </c>
      <c r="EB133" s="116">
        <f t="shared" si="690"/>
        <v>0</v>
      </c>
      <c r="EG133" s="131">
        <f t="shared" si="764"/>
        <v>42861</v>
      </c>
      <c r="EH133" s="115">
        <f t="shared" si="692"/>
        <v>42861</v>
      </c>
      <c r="EI133" s="116">
        <f t="shared" si="693"/>
        <v>0</v>
      </c>
      <c r="EN133" s="131">
        <f t="shared" si="765"/>
        <v>33863</v>
      </c>
      <c r="EO133" s="115">
        <f t="shared" si="695"/>
        <v>33863</v>
      </c>
      <c r="EP133" s="116">
        <f t="shared" si="696"/>
        <v>0</v>
      </c>
      <c r="EU133" s="131">
        <f t="shared" si="766"/>
        <v>54071</v>
      </c>
      <c r="EV133" s="115">
        <f t="shared" si="698"/>
        <v>54071</v>
      </c>
      <c r="EW133" s="116">
        <f t="shared" si="699"/>
        <v>0</v>
      </c>
      <c r="FB133" s="131">
        <f t="shared" si="767"/>
        <v>26717</v>
      </c>
      <c r="FC133" s="115">
        <f t="shared" si="701"/>
        <v>26717</v>
      </c>
      <c r="FD133" s="116">
        <f t="shared" si="702"/>
        <v>0</v>
      </c>
      <c r="FI133" s="131">
        <f t="shared" si="768"/>
        <v>41073</v>
      </c>
      <c r="FJ133" s="115">
        <f t="shared" si="704"/>
        <v>41073</v>
      </c>
      <c r="FK133" s="116">
        <f t="shared" si="705"/>
        <v>0</v>
      </c>
      <c r="FP133" s="131">
        <f t="shared" si="769"/>
        <v>22636</v>
      </c>
      <c r="FQ133" s="115">
        <f t="shared" si="707"/>
        <v>22636</v>
      </c>
      <c r="FR133" s="116">
        <f t="shared" si="708"/>
        <v>0</v>
      </c>
      <c r="FW133" s="131">
        <f t="shared" si="770"/>
        <v>46081</v>
      </c>
      <c r="FX133" s="115">
        <f t="shared" si="710"/>
        <v>46081</v>
      </c>
      <c r="FY133" s="116">
        <f t="shared" si="711"/>
        <v>0</v>
      </c>
      <c r="GD133" s="131">
        <f t="shared" si="771"/>
        <v>38466</v>
      </c>
      <c r="GE133" s="115">
        <f t="shared" si="713"/>
        <v>38466</v>
      </c>
      <c r="GF133" s="116">
        <f t="shared" si="714"/>
        <v>0</v>
      </c>
      <c r="GK133" s="131">
        <f t="shared" si="772"/>
        <v>29390</v>
      </c>
      <c r="GL133" s="115">
        <f t="shared" si="716"/>
        <v>29390</v>
      </c>
      <c r="GM133" s="116">
        <f t="shared" si="717"/>
        <v>0</v>
      </c>
      <c r="GR133" s="131">
        <f t="shared" si="773"/>
        <v>45816</v>
      </c>
      <c r="GS133" s="115">
        <f t="shared" si="719"/>
        <v>45816</v>
      </c>
      <c r="GT133" s="116">
        <f t="shared" si="720"/>
        <v>0</v>
      </c>
      <c r="GY133" s="131">
        <f t="shared" si="774"/>
        <v>21890</v>
      </c>
      <c r="GZ133" s="115">
        <f t="shared" si="722"/>
        <v>21890</v>
      </c>
      <c r="HA133" s="116">
        <f t="shared" si="723"/>
        <v>0</v>
      </c>
      <c r="HF133" s="131">
        <f t="shared" si="775"/>
        <v>33074</v>
      </c>
      <c r="HG133" s="115">
        <f t="shared" si="725"/>
        <v>33074</v>
      </c>
      <c r="HH133" s="116">
        <f t="shared" si="726"/>
        <v>0</v>
      </c>
      <c r="HM133" s="131">
        <f t="shared" si="776"/>
        <v>26941</v>
      </c>
      <c r="HN133" s="115">
        <f t="shared" si="728"/>
        <v>26941</v>
      </c>
      <c r="HO133" s="116">
        <f t="shared" si="729"/>
        <v>0</v>
      </c>
      <c r="HT133" s="131">
        <f t="shared" si="777"/>
        <v>43172</v>
      </c>
      <c r="HU133" s="115">
        <f t="shared" si="731"/>
        <v>43172</v>
      </c>
      <c r="HV133" s="116">
        <f t="shared" si="732"/>
        <v>0</v>
      </c>
      <c r="IA133" s="131">
        <f t="shared" si="778"/>
        <v>28709</v>
      </c>
      <c r="IB133" s="115">
        <f t="shared" si="734"/>
        <v>28709</v>
      </c>
      <c r="IC133" s="116">
        <f t="shared" si="735"/>
        <v>0</v>
      </c>
      <c r="IH133" s="131">
        <f t="shared" si="779"/>
        <v>39703</v>
      </c>
      <c r="II133" s="115">
        <f t="shared" si="737"/>
        <v>39703</v>
      </c>
      <c r="IJ133" s="116">
        <f t="shared" si="738"/>
        <v>0</v>
      </c>
      <c r="IO133" s="131">
        <f t="shared" si="780"/>
        <v>55782</v>
      </c>
      <c r="IP133" s="115">
        <f t="shared" si="740"/>
        <v>55782</v>
      </c>
      <c r="IQ133" s="116">
        <f t="shared" si="741"/>
        <v>0</v>
      </c>
    </row>
    <row r="134" spans="9:251" ht="11.25">
      <c r="I134" s="131">
        <f t="shared" si="742"/>
        <v>575850</v>
      </c>
      <c r="J134" s="115">
        <f t="shared" si="743"/>
        <v>575850</v>
      </c>
      <c r="K134" s="116">
        <f t="shared" si="744"/>
        <v>0</v>
      </c>
      <c r="R134" s="131">
        <f t="shared" si="745"/>
        <v>575850</v>
      </c>
      <c r="S134" s="115">
        <f t="shared" si="746"/>
        <v>575850</v>
      </c>
      <c r="T134" s="116">
        <f t="shared" si="747"/>
        <v>0</v>
      </c>
      <c r="Y134" s="131">
        <f t="shared" si="748"/>
        <v>0</v>
      </c>
      <c r="Z134" s="115">
        <f t="shared" si="644"/>
        <v>0</v>
      </c>
      <c r="AA134" s="116">
        <f t="shared" si="645"/>
        <v>0</v>
      </c>
      <c r="AF134" s="131">
        <f t="shared" si="749"/>
        <v>0</v>
      </c>
      <c r="AG134" s="115">
        <f t="shared" si="647"/>
        <v>0</v>
      </c>
      <c r="AH134" s="116">
        <f t="shared" si="648"/>
        <v>0</v>
      </c>
      <c r="AM134" s="131">
        <f t="shared" si="750"/>
        <v>0</v>
      </c>
      <c r="AN134" s="115">
        <f t="shared" si="650"/>
        <v>0</v>
      </c>
      <c r="AO134" s="116">
        <f t="shared" si="651"/>
        <v>0</v>
      </c>
      <c r="AT134" s="131">
        <f t="shared" si="751"/>
        <v>0</v>
      </c>
      <c r="AU134" s="115">
        <f t="shared" si="653"/>
        <v>0</v>
      </c>
      <c r="AV134" s="116">
        <f t="shared" si="654"/>
        <v>0</v>
      </c>
      <c r="BA134" s="131">
        <f t="shared" si="752"/>
        <v>0</v>
      </c>
      <c r="BB134" s="115">
        <f t="shared" si="656"/>
        <v>0</v>
      </c>
      <c r="BC134" s="116">
        <f t="shared" si="657"/>
        <v>0</v>
      </c>
      <c r="BH134" s="131">
        <f t="shared" si="753"/>
        <v>0</v>
      </c>
      <c r="BI134" s="115">
        <f t="shared" si="659"/>
        <v>0</v>
      </c>
      <c r="BJ134" s="116">
        <f t="shared" si="660"/>
        <v>0</v>
      </c>
      <c r="BO134" s="131">
        <f t="shared" si="754"/>
        <v>0</v>
      </c>
      <c r="BP134" s="115">
        <f t="shared" si="662"/>
        <v>0</v>
      </c>
      <c r="BQ134" s="116">
        <f t="shared" si="663"/>
        <v>0</v>
      </c>
      <c r="BV134" s="131">
        <f t="shared" si="755"/>
        <v>0</v>
      </c>
      <c r="BW134" s="115">
        <f t="shared" si="665"/>
        <v>0</v>
      </c>
      <c r="BX134" s="116">
        <f t="shared" si="666"/>
        <v>0</v>
      </c>
      <c r="CC134" s="131">
        <f t="shared" si="756"/>
        <v>0</v>
      </c>
      <c r="CD134" s="115">
        <f t="shared" si="668"/>
        <v>0</v>
      </c>
      <c r="CE134" s="116">
        <f t="shared" si="669"/>
        <v>0</v>
      </c>
      <c r="CJ134" s="131">
        <f t="shared" si="757"/>
        <v>0</v>
      </c>
      <c r="CK134" s="115">
        <f t="shared" si="671"/>
        <v>0</v>
      </c>
      <c r="CL134" s="116">
        <f t="shared" si="672"/>
        <v>0</v>
      </c>
      <c r="CQ134" s="131">
        <f t="shared" si="758"/>
        <v>0</v>
      </c>
      <c r="CR134" s="115">
        <f t="shared" si="674"/>
        <v>0</v>
      </c>
      <c r="CS134" s="116">
        <f t="shared" si="675"/>
        <v>0</v>
      </c>
      <c r="CX134" s="131">
        <f t="shared" si="759"/>
        <v>0</v>
      </c>
      <c r="CY134" s="115">
        <f t="shared" si="677"/>
        <v>0</v>
      </c>
      <c r="CZ134" s="116">
        <f t="shared" si="678"/>
        <v>0</v>
      </c>
      <c r="DE134" s="131">
        <f t="shared" si="760"/>
        <v>0</v>
      </c>
      <c r="DF134" s="115">
        <f t="shared" si="680"/>
        <v>0</v>
      </c>
      <c r="DG134" s="116">
        <f t="shared" si="681"/>
        <v>0</v>
      </c>
      <c r="DL134" s="131">
        <f t="shared" si="761"/>
        <v>0</v>
      </c>
      <c r="DM134" s="115">
        <f t="shared" si="683"/>
        <v>0</v>
      </c>
      <c r="DN134" s="116">
        <f t="shared" si="684"/>
        <v>0</v>
      </c>
      <c r="DS134" s="131">
        <f t="shared" si="762"/>
        <v>0</v>
      </c>
      <c r="DT134" s="115">
        <f t="shared" si="686"/>
        <v>0</v>
      </c>
      <c r="DU134" s="116">
        <f t="shared" si="687"/>
        <v>0</v>
      </c>
      <c r="DZ134" s="131">
        <f t="shared" si="763"/>
        <v>0</v>
      </c>
      <c r="EA134" s="115">
        <f t="shared" si="689"/>
        <v>0</v>
      </c>
      <c r="EB134" s="116">
        <f t="shared" si="690"/>
        <v>0</v>
      </c>
      <c r="EG134" s="131">
        <f t="shared" si="764"/>
        <v>0</v>
      </c>
      <c r="EH134" s="115">
        <f t="shared" si="692"/>
        <v>0</v>
      </c>
      <c r="EI134" s="116">
        <f t="shared" si="693"/>
        <v>0</v>
      </c>
      <c r="EN134" s="131">
        <f t="shared" si="765"/>
        <v>0</v>
      </c>
      <c r="EO134" s="115">
        <f t="shared" si="695"/>
        <v>0</v>
      </c>
      <c r="EP134" s="116">
        <f t="shared" si="696"/>
        <v>0</v>
      </c>
      <c r="EU134" s="131">
        <f t="shared" si="766"/>
        <v>0</v>
      </c>
      <c r="EV134" s="115">
        <f t="shared" si="698"/>
        <v>0</v>
      </c>
      <c r="EW134" s="116">
        <f t="shared" si="699"/>
        <v>0</v>
      </c>
      <c r="FB134" s="131">
        <f t="shared" si="767"/>
        <v>0</v>
      </c>
      <c r="FC134" s="115">
        <f t="shared" si="701"/>
        <v>0</v>
      </c>
      <c r="FD134" s="116">
        <f t="shared" si="702"/>
        <v>0</v>
      </c>
      <c r="FI134" s="131">
        <f t="shared" si="768"/>
        <v>0</v>
      </c>
      <c r="FJ134" s="115">
        <f t="shared" si="704"/>
        <v>0</v>
      </c>
      <c r="FK134" s="116">
        <f t="shared" si="705"/>
        <v>0</v>
      </c>
      <c r="FP134" s="131">
        <f t="shared" si="769"/>
        <v>0</v>
      </c>
      <c r="FQ134" s="115">
        <f t="shared" si="707"/>
        <v>0</v>
      </c>
      <c r="FR134" s="116">
        <f t="shared" si="708"/>
        <v>0</v>
      </c>
      <c r="FW134" s="131">
        <f t="shared" si="770"/>
        <v>0</v>
      </c>
      <c r="FX134" s="115">
        <f t="shared" si="710"/>
        <v>0</v>
      </c>
      <c r="FY134" s="116">
        <f t="shared" si="711"/>
        <v>0</v>
      </c>
      <c r="GD134" s="131">
        <f t="shared" si="771"/>
        <v>0</v>
      </c>
      <c r="GE134" s="115">
        <f t="shared" si="713"/>
        <v>0</v>
      </c>
      <c r="GF134" s="116">
        <f t="shared" si="714"/>
        <v>0</v>
      </c>
      <c r="GK134" s="131">
        <f t="shared" si="772"/>
        <v>0</v>
      </c>
      <c r="GL134" s="115">
        <f t="shared" si="716"/>
        <v>0</v>
      </c>
      <c r="GM134" s="116">
        <f t="shared" si="717"/>
        <v>0</v>
      </c>
      <c r="GR134" s="131">
        <f t="shared" si="773"/>
        <v>0</v>
      </c>
      <c r="GS134" s="115">
        <f t="shared" si="719"/>
        <v>0</v>
      </c>
      <c r="GT134" s="116">
        <f t="shared" si="720"/>
        <v>0</v>
      </c>
      <c r="GY134" s="131">
        <f t="shared" si="774"/>
        <v>0</v>
      </c>
      <c r="GZ134" s="115">
        <f t="shared" si="722"/>
        <v>0</v>
      </c>
      <c r="HA134" s="116">
        <f t="shared" si="723"/>
        <v>0</v>
      </c>
      <c r="HF134" s="131">
        <f t="shared" si="775"/>
        <v>0</v>
      </c>
      <c r="HG134" s="115">
        <f t="shared" si="725"/>
        <v>0</v>
      </c>
      <c r="HH134" s="116">
        <f t="shared" si="726"/>
        <v>0</v>
      </c>
      <c r="HM134" s="131">
        <f t="shared" si="776"/>
        <v>0</v>
      </c>
      <c r="HN134" s="115">
        <f t="shared" si="728"/>
        <v>0</v>
      </c>
      <c r="HO134" s="116">
        <f t="shared" si="729"/>
        <v>0</v>
      </c>
      <c r="HT134" s="131">
        <f t="shared" si="777"/>
        <v>0</v>
      </c>
      <c r="HU134" s="115">
        <f t="shared" si="731"/>
        <v>0</v>
      </c>
      <c r="HV134" s="116">
        <f t="shared" si="732"/>
        <v>0</v>
      </c>
      <c r="IA134" s="131">
        <f t="shared" si="778"/>
        <v>0</v>
      </c>
      <c r="IB134" s="115">
        <f t="shared" si="734"/>
        <v>0</v>
      </c>
      <c r="IC134" s="116">
        <f t="shared" si="735"/>
        <v>0</v>
      </c>
      <c r="IH134" s="131">
        <f t="shared" si="779"/>
        <v>0</v>
      </c>
      <c r="II134" s="115">
        <f t="shared" si="737"/>
        <v>0</v>
      </c>
      <c r="IJ134" s="116">
        <f t="shared" si="738"/>
        <v>0</v>
      </c>
      <c r="IO134" s="131">
        <f t="shared" si="780"/>
        <v>0</v>
      </c>
      <c r="IP134" s="115">
        <f t="shared" si="740"/>
        <v>0</v>
      </c>
      <c r="IQ134" s="116">
        <f t="shared" si="741"/>
        <v>0</v>
      </c>
    </row>
    <row r="135" spans="9:251" ht="11.25">
      <c r="I135" s="131">
        <f t="shared" si="742"/>
        <v>3886825.8</v>
      </c>
      <c r="J135" s="115">
        <f t="shared" si="743"/>
        <v>3886825.8</v>
      </c>
      <c r="K135" s="116">
        <f t="shared" si="744"/>
        <v>0</v>
      </c>
      <c r="R135" s="131">
        <f t="shared" si="745"/>
        <v>3886825.8</v>
      </c>
      <c r="S135" s="115">
        <f t="shared" si="746"/>
        <v>3886825.8</v>
      </c>
      <c r="T135" s="116">
        <f t="shared" si="747"/>
        <v>0</v>
      </c>
      <c r="Y135" s="131">
        <f t="shared" si="748"/>
        <v>0</v>
      </c>
      <c r="Z135" s="115">
        <f t="shared" si="644"/>
        <v>0</v>
      </c>
      <c r="AA135" s="116">
        <f t="shared" si="645"/>
        <v>0</v>
      </c>
      <c r="AF135" s="131">
        <f t="shared" si="749"/>
        <v>0</v>
      </c>
      <c r="AG135" s="115">
        <f t="shared" si="647"/>
        <v>0</v>
      </c>
      <c r="AH135" s="116">
        <f t="shared" si="648"/>
        <v>0</v>
      </c>
      <c r="AM135" s="131">
        <f t="shared" si="750"/>
        <v>0</v>
      </c>
      <c r="AN135" s="115">
        <f t="shared" si="650"/>
        <v>0</v>
      </c>
      <c r="AO135" s="116">
        <f t="shared" si="651"/>
        <v>0</v>
      </c>
      <c r="AT135" s="131">
        <f t="shared" si="751"/>
        <v>0</v>
      </c>
      <c r="AU135" s="115">
        <f t="shared" si="653"/>
        <v>0</v>
      </c>
      <c r="AV135" s="116">
        <f t="shared" si="654"/>
        <v>0</v>
      </c>
      <c r="BA135" s="131">
        <f t="shared" si="752"/>
        <v>0</v>
      </c>
      <c r="BB135" s="115">
        <f t="shared" si="656"/>
        <v>0</v>
      </c>
      <c r="BC135" s="116">
        <f t="shared" si="657"/>
        <v>0</v>
      </c>
      <c r="BH135" s="131">
        <f t="shared" si="753"/>
        <v>0</v>
      </c>
      <c r="BI135" s="115">
        <f t="shared" si="659"/>
        <v>0</v>
      </c>
      <c r="BJ135" s="116">
        <f t="shared" si="660"/>
        <v>0</v>
      </c>
      <c r="BO135" s="131">
        <f t="shared" si="754"/>
        <v>0</v>
      </c>
      <c r="BP135" s="115">
        <f t="shared" si="662"/>
        <v>0</v>
      </c>
      <c r="BQ135" s="116">
        <f t="shared" si="663"/>
        <v>0</v>
      </c>
      <c r="BV135" s="131">
        <f t="shared" si="755"/>
        <v>0</v>
      </c>
      <c r="BW135" s="115">
        <f t="shared" si="665"/>
        <v>0</v>
      </c>
      <c r="BX135" s="116">
        <f t="shared" si="666"/>
        <v>0</v>
      </c>
      <c r="CC135" s="131">
        <f t="shared" si="756"/>
        <v>0</v>
      </c>
      <c r="CD135" s="115">
        <f t="shared" si="668"/>
        <v>0</v>
      </c>
      <c r="CE135" s="116">
        <f t="shared" si="669"/>
        <v>0</v>
      </c>
      <c r="CJ135" s="131">
        <f t="shared" si="757"/>
        <v>0</v>
      </c>
      <c r="CK135" s="115">
        <f t="shared" si="671"/>
        <v>0</v>
      </c>
      <c r="CL135" s="116">
        <f t="shared" si="672"/>
        <v>0</v>
      </c>
      <c r="CQ135" s="131">
        <f t="shared" si="758"/>
        <v>0</v>
      </c>
      <c r="CR135" s="115">
        <f t="shared" si="674"/>
        <v>0</v>
      </c>
      <c r="CS135" s="116">
        <f t="shared" si="675"/>
        <v>0</v>
      </c>
      <c r="CX135" s="131">
        <f t="shared" si="759"/>
        <v>0</v>
      </c>
      <c r="CY135" s="115">
        <f t="shared" si="677"/>
        <v>0</v>
      </c>
      <c r="CZ135" s="116">
        <f t="shared" si="678"/>
        <v>0</v>
      </c>
      <c r="DE135" s="131">
        <f t="shared" si="760"/>
        <v>0</v>
      </c>
      <c r="DF135" s="115">
        <f t="shared" si="680"/>
        <v>0</v>
      </c>
      <c r="DG135" s="116">
        <f t="shared" si="681"/>
        <v>0</v>
      </c>
      <c r="DL135" s="131">
        <f t="shared" si="761"/>
        <v>0</v>
      </c>
      <c r="DM135" s="115">
        <f t="shared" si="683"/>
        <v>0</v>
      </c>
      <c r="DN135" s="116">
        <f t="shared" si="684"/>
        <v>0</v>
      </c>
      <c r="DS135" s="131">
        <f t="shared" si="762"/>
        <v>0</v>
      </c>
      <c r="DT135" s="115">
        <f t="shared" si="686"/>
        <v>0</v>
      </c>
      <c r="DU135" s="116">
        <f t="shared" si="687"/>
        <v>0</v>
      </c>
      <c r="DZ135" s="131">
        <f t="shared" si="763"/>
        <v>0</v>
      </c>
      <c r="EA135" s="115">
        <f t="shared" si="689"/>
        <v>0</v>
      </c>
      <c r="EB135" s="116">
        <f t="shared" si="690"/>
        <v>0</v>
      </c>
      <c r="EG135" s="131">
        <f t="shared" si="764"/>
        <v>0</v>
      </c>
      <c r="EH135" s="115">
        <f t="shared" si="692"/>
        <v>0</v>
      </c>
      <c r="EI135" s="116">
        <f t="shared" si="693"/>
        <v>0</v>
      </c>
      <c r="EN135" s="131">
        <f t="shared" si="765"/>
        <v>0</v>
      </c>
      <c r="EO135" s="115">
        <f t="shared" si="695"/>
        <v>0</v>
      </c>
      <c r="EP135" s="116">
        <f t="shared" si="696"/>
        <v>0</v>
      </c>
      <c r="EU135" s="131">
        <f t="shared" si="766"/>
        <v>0</v>
      </c>
      <c r="EV135" s="115">
        <f t="shared" si="698"/>
        <v>0</v>
      </c>
      <c r="EW135" s="116">
        <f t="shared" si="699"/>
        <v>0</v>
      </c>
      <c r="FB135" s="131">
        <f t="shared" si="767"/>
        <v>0</v>
      </c>
      <c r="FC135" s="115">
        <f t="shared" si="701"/>
        <v>0</v>
      </c>
      <c r="FD135" s="116">
        <f t="shared" si="702"/>
        <v>0</v>
      </c>
      <c r="FI135" s="131">
        <f t="shared" si="768"/>
        <v>0</v>
      </c>
      <c r="FJ135" s="115">
        <f t="shared" si="704"/>
        <v>0</v>
      </c>
      <c r="FK135" s="116">
        <f t="shared" si="705"/>
        <v>0</v>
      </c>
      <c r="FP135" s="131">
        <f t="shared" si="769"/>
        <v>0</v>
      </c>
      <c r="FQ135" s="115">
        <f t="shared" si="707"/>
        <v>0</v>
      </c>
      <c r="FR135" s="116">
        <f t="shared" si="708"/>
        <v>0</v>
      </c>
      <c r="FW135" s="131">
        <f t="shared" si="770"/>
        <v>0</v>
      </c>
      <c r="FX135" s="115">
        <f t="shared" si="710"/>
        <v>0</v>
      </c>
      <c r="FY135" s="116">
        <f t="shared" si="711"/>
        <v>0</v>
      </c>
      <c r="GD135" s="131">
        <f t="shared" si="771"/>
        <v>0</v>
      </c>
      <c r="GE135" s="115">
        <f t="shared" si="713"/>
        <v>0</v>
      </c>
      <c r="GF135" s="116">
        <f t="shared" si="714"/>
        <v>0</v>
      </c>
      <c r="GK135" s="131">
        <f t="shared" si="772"/>
        <v>0</v>
      </c>
      <c r="GL135" s="115">
        <f t="shared" si="716"/>
        <v>0</v>
      </c>
      <c r="GM135" s="116">
        <f t="shared" si="717"/>
        <v>0</v>
      </c>
      <c r="GR135" s="131">
        <f t="shared" si="773"/>
        <v>0</v>
      </c>
      <c r="GS135" s="115">
        <f t="shared" si="719"/>
        <v>0</v>
      </c>
      <c r="GT135" s="116">
        <f t="shared" si="720"/>
        <v>0</v>
      </c>
      <c r="GY135" s="131">
        <f t="shared" si="774"/>
        <v>0</v>
      </c>
      <c r="GZ135" s="115">
        <f t="shared" si="722"/>
        <v>0</v>
      </c>
      <c r="HA135" s="116">
        <f t="shared" si="723"/>
        <v>0</v>
      </c>
      <c r="HF135" s="131">
        <f t="shared" si="775"/>
        <v>0</v>
      </c>
      <c r="HG135" s="115">
        <f t="shared" si="725"/>
        <v>0</v>
      </c>
      <c r="HH135" s="116">
        <f t="shared" si="726"/>
        <v>0</v>
      </c>
      <c r="HM135" s="131">
        <f t="shared" si="776"/>
        <v>0</v>
      </c>
      <c r="HN135" s="115">
        <f t="shared" si="728"/>
        <v>0</v>
      </c>
      <c r="HO135" s="116">
        <f t="shared" si="729"/>
        <v>0</v>
      </c>
      <c r="HT135" s="131">
        <f t="shared" si="777"/>
        <v>0</v>
      </c>
      <c r="HU135" s="115">
        <f t="shared" si="731"/>
        <v>0</v>
      </c>
      <c r="HV135" s="116">
        <f t="shared" si="732"/>
        <v>0</v>
      </c>
      <c r="IA135" s="131">
        <f t="shared" si="778"/>
        <v>0</v>
      </c>
      <c r="IB135" s="115">
        <f t="shared" si="734"/>
        <v>0</v>
      </c>
      <c r="IC135" s="116">
        <f t="shared" si="735"/>
        <v>0</v>
      </c>
      <c r="IH135" s="131">
        <f t="shared" si="779"/>
        <v>0</v>
      </c>
      <c r="II135" s="115">
        <f t="shared" si="737"/>
        <v>0</v>
      </c>
      <c r="IJ135" s="116">
        <f t="shared" si="738"/>
        <v>0</v>
      </c>
      <c r="IO135" s="131">
        <f t="shared" si="780"/>
        <v>0</v>
      </c>
      <c r="IP135" s="115">
        <f t="shared" si="740"/>
        <v>0</v>
      </c>
      <c r="IQ135" s="116">
        <f t="shared" si="741"/>
        <v>0</v>
      </c>
    </row>
    <row r="136" spans="9:251" ht="11.25">
      <c r="I136" s="131">
        <f t="shared" si="742"/>
        <v>1205390.8</v>
      </c>
      <c r="J136" s="115">
        <f t="shared" si="743"/>
        <v>1205390.8</v>
      </c>
      <c r="K136" s="116">
        <f t="shared" si="744"/>
        <v>0</v>
      </c>
      <c r="R136" s="131">
        <f t="shared" si="745"/>
        <v>1205390.8</v>
      </c>
      <c r="S136" s="115">
        <f t="shared" si="746"/>
        <v>1205390.8</v>
      </c>
      <c r="T136" s="116">
        <f t="shared" si="747"/>
        <v>0</v>
      </c>
      <c r="Y136" s="131">
        <f t="shared" si="748"/>
        <v>0</v>
      </c>
      <c r="Z136" s="115">
        <f t="shared" si="644"/>
        <v>0</v>
      </c>
      <c r="AA136" s="116">
        <f t="shared" si="645"/>
        <v>0</v>
      </c>
      <c r="AF136" s="131">
        <f t="shared" si="749"/>
        <v>0</v>
      </c>
      <c r="AG136" s="115">
        <f t="shared" si="647"/>
        <v>0</v>
      </c>
      <c r="AH136" s="116">
        <f t="shared" si="648"/>
        <v>0</v>
      </c>
      <c r="AM136" s="131">
        <f t="shared" si="750"/>
        <v>0</v>
      </c>
      <c r="AN136" s="115">
        <f t="shared" si="650"/>
        <v>0</v>
      </c>
      <c r="AO136" s="116">
        <f t="shared" si="651"/>
        <v>0</v>
      </c>
      <c r="AT136" s="131">
        <f t="shared" si="751"/>
        <v>0</v>
      </c>
      <c r="AU136" s="115">
        <f t="shared" si="653"/>
        <v>0</v>
      </c>
      <c r="AV136" s="116">
        <f t="shared" si="654"/>
        <v>0</v>
      </c>
      <c r="BA136" s="131">
        <f t="shared" si="752"/>
        <v>0</v>
      </c>
      <c r="BB136" s="115">
        <f t="shared" si="656"/>
        <v>0</v>
      </c>
      <c r="BC136" s="116">
        <f t="shared" si="657"/>
        <v>0</v>
      </c>
      <c r="BH136" s="131">
        <f t="shared" si="753"/>
        <v>0</v>
      </c>
      <c r="BI136" s="115">
        <f t="shared" si="659"/>
        <v>0</v>
      </c>
      <c r="BJ136" s="116">
        <f t="shared" si="660"/>
        <v>0</v>
      </c>
      <c r="BO136" s="131">
        <f t="shared" si="754"/>
        <v>0</v>
      </c>
      <c r="BP136" s="115">
        <f t="shared" si="662"/>
        <v>0</v>
      </c>
      <c r="BQ136" s="116">
        <f t="shared" si="663"/>
        <v>0</v>
      </c>
      <c r="BV136" s="131">
        <f t="shared" si="755"/>
        <v>0</v>
      </c>
      <c r="BW136" s="115">
        <f t="shared" si="665"/>
        <v>0</v>
      </c>
      <c r="BX136" s="116">
        <f t="shared" si="666"/>
        <v>0</v>
      </c>
      <c r="CC136" s="131">
        <f t="shared" si="756"/>
        <v>0</v>
      </c>
      <c r="CD136" s="115">
        <f t="shared" si="668"/>
        <v>0</v>
      </c>
      <c r="CE136" s="116">
        <f t="shared" si="669"/>
        <v>0</v>
      </c>
      <c r="CJ136" s="131">
        <f t="shared" si="757"/>
        <v>0</v>
      </c>
      <c r="CK136" s="115">
        <f t="shared" si="671"/>
        <v>0</v>
      </c>
      <c r="CL136" s="116">
        <f t="shared" si="672"/>
        <v>0</v>
      </c>
      <c r="CQ136" s="131">
        <f t="shared" si="758"/>
        <v>0</v>
      </c>
      <c r="CR136" s="115">
        <f t="shared" si="674"/>
        <v>0</v>
      </c>
      <c r="CS136" s="116">
        <f t="shared" si="675"/>
        <v>0</v>
      </c>
      <c r="CX136" s="131">
        <f t="shared" si="759"/>
        <v>0</v>
      </c>
      <c r="CY136" s="115">
        <f t="shared" si="677"/>
        <v>0</v>
      </c>
      <c r="CZ136" s="116">
        <f t="shared" si="678"/>
        <v>0</v>
      </c>
      <c r="DE136" s="131">
        <f t="shared" si="760"/>
        <v>0</v>
      </c>
      <c r="DF136" s="115">
        <f t="shared" si="680"/>
        <v>0</v>
      </c>
      <c r="DG136" s="116">
        <f t="shared" si="681"/>
        <v>0</v>
      </c>
      <c r="DL136" s="131">
        <f t="shared" si="761"/>
        <v>0</v>
      </c>
      <c r="DM136" s="115">
        <f t="shared" si="683"/>
        <v>0</v>
      </c>
      <c r="DN136" s="116">
        <f t="shared" si="684"/>
        <v>0</v>
      </c>
      <c r="DS136" s="131">
        <f t="shared" si="762"/>
        <v>0</v>
      </c>
      <c r="DT136" s="115">
        <f t="shared" si="686"/>
        <v>0</v>
      </c>
      <c r="DU136" s="116">
        <f t="shared" si="687"/>
        <v>0</v>
      </c>
      <c r="DZ136" s="131">
        <f t="shared" si="763"/>
        <v>0</v>
      </c>
      <c r="EA136" s="115">
        <f t="shared" si="689"/>
        <v>0</v>
      </c>
      <c r="EB136" s="116">
        <f t="shared" si="690"/>
        <v>0</v>
      </c>
      <c r="EG136" s="131">
        <f t="shared" si="764"/>
        <v>0</v>
      </c>
      <c r="EH136" s="115">
        <f t="shared" si="692"/>
        <v>0</v>
      </c>
      <c r="EI136" s="116">
        <f t="shared" si="693"/>
        <v>0</v>
      </c>
      <c r="EN136" s="131">
        <f t="shared" si="765"/>
        <v>0</v>
      </c>
      <c r="EO136" s="115">
        <f t="shared" si="695"/>
        <v>0</v>
      </c>
      <c r="EP136" s="116">
        <f t="shared" si="696"/>
        <v>0</v>
      </c>
      <c r="EU136" s="131">
        <f t="shared" si="766"/>
        <v>0</v>
      </c>
      <c r="EV136" s="115">
        <f t="shared" si="698"/>
        <v>0</v>
      </c>
      <c r="EW136" s="116">
        <f t="shared" si="699"/>
        <v>0</v>
      </c>
      <c r="FB136" s="131">
        <f t="shared" si="767"/>
        <v>0</v>
      </c>
      <c r="FC136" s="115">
        <f t="shared" si="701"/>
        <v>0</v>
      </c>
      <c r="FD136" s="116">
        <f t="shared" si="702"/>
        <v>0</v>
      </c>
      <c r="FI136" s="131">
        <f t="shared" si="768"/>
        <v>0</v>
      </c>
      <c r="FJ136" s="115">
        <f t="shared" si="704"/>
        <v>0</v>
      </c>
      <c r="FK136" s="116">
        <f t="shared" si="705"/>
        <v>0</v>
      </c>
      <c r="FP136" s="131">
        <f t="shared" si="769"/>
        <v>0</v>
      </c>
      <c r="FQ136" s="115">
        <f t="shared" si="707"/>
        <v>0</v>
      </c>
      <c r="FR136" s="116">
        <f t="shared" si="708"/>
        <v>0</v>
      </c>
      <c r="FW136" s="131">
        <f t="shared" si="770"/>
        <v>0</v>
      </c>
      <c r="FX136" s="115">
        <f t="shared" si="710"/>
        <v>0</v>
      </c>
      <c r="FY136" s="116">
        <f t="shared" si="711"/>
        <v>0</v>
      </c>
      <c r="GD136" s="131">
        <f t="shared" si="771"/>
        <v>0</v>
      </c>
      <c r="GE136" s="115">
        <f t="shared" si="713"/>
        <v>0</v>
      </c>
      <c r="GF136" s="116">
        <f t="shared" si="714"/>
        <v>0</v>
      </c>
      <c r="GK136" s="131">
        <f t="shared" si="772"/>
        <v>0</v>
      </c>
      <c r="GL136" s="115">
        <f t="shared" si="716"/>
        <v>0</v>
      </c>
      <c r="GM136" s="116">
        <f t="shared" si="717"/>
        <v>0</v>
      </c>
      <c r="GR136" s="131">
        <f t="shared" si="773"/>
        <v>0</v>
      </c>
      <c r="GS136" s="115">
        <f t="shared" si="719"/>
        <v>0</v>
      </c>
      <c r="GT136" s="116">
        <f t="shared" si="720"/>
        <v>0</v>
      </c>
      <c r="GY136" s="131">
        <f t="shared" si="774"/>
        <v>0</v>
      </c>
      <c r="GZ136" s="115">
        <f t="shared" si="722"/>
        <v>0</v>
      </c>
      <c r="HA136" s="116">
        <f t="shared" si="723"/>
        <v>0</v>
      </c>
      <c r="HF136" s="131">
        <f t="shared" si="775"/>
        <v>0</v>
      </c>
      <c r="HG136" s="115">
        <f t="shared" si="725"/>
        <v>0</v>
      </c>
      <c r="HH136" s="116">
        <f t="shared" si="726"/>
        <v>0</v>
      </c>
      <c r="HM136" s="131">
        <f t="shared" si="776"/>
        <v>0</v>
      </c>
      <c r="HN136" s="115">
        <f t="shared" si="728"/>
        <v>0</v>
      </c>
      <c r="HO136" s="116">
        <f t="shared" si="729"/>
        <v>0</v>
      </c>
      <c r="HT136" s="131">
        <f t="shared" si="777"/>
        <v>0</v>
      </c>
      <c r="HU136" s="115">
        <f t="shared" si="731"/>
        <v>0</v>
      </c>
      <c r="HV136" s="116">
        <f t="shared" si="732"/>
        <v>0</v>
      </c>
      <c r="IA136" s="131">
        <f t="shared" si="778"/>
        <v>0</v>
      </c>
      <c r="IB136" s="115">
        <f t="shared" si="734"/>
        <v>0</v>
      </c>
      <c r="IC136" s="116">
        <f t="shared" si="735"/>
        <v>0</v>
      </c>
      <c r="IH136" s="131">
        <f t="shared" si="779"/>
        <v>0</v>
      </c>
      <c r="II136" s="115">
        <f t="shared" si="737"/>
        <v>0</v>
      </c>
      <c r="IJ136" s="116">
        <f t="shared" si="738"/>
        <v>0</v>
      </c>
      <c r="IO136" s="131">
        <f t="shared" si="780"/>
        <v>0</v>
      </c>
      <c r="IP136" s="115">
        <f t="shared" si="740"/>
        <v>0</v>
      </c>
      <c r="IQ136" s="116">
        <f t="shared" si="741"/>
        <v>0</v>
      </c>
    </row>
    <row r="137" spans="9:251" ht="11.25">
      <c r="I137" s="131">
        <f t="shared" si="742"/>
        <v>0</v>
      </c>
      <c r="J137" s="115">
        <f t="shared" si="743"/>
        <v>0</v>
      </c>
      <c r="K137" s="116">
        <f t="shared" si="744"/>
        <v>0</v>
      </c>
      <c r="R137" s="131">
        <f t="shared" si="745"/>
        <v>0</v>
      </c>
      <c r="S137" s="115">
        <f t="shared" si="746"/>
        <v>0</v>
      </c>
      <c r="T137" s="116">
        <f t="shared" si="747"/>
        <v>0</v>
      </c>
      <c r="Y137" s="131">
        <f t="shared" si="748"/>
        <v>0</v>
      </c>
      <c r="Z137" s="115">
        <f t="shared" si="644"/>
        <v>0</v>
      </c>
      <c r="AA137" s="116">
        <f t="shared" si="645"/>
        <v>0</v>
      </c>
      <c r="AF137" s="131">
        <f t="shared" si="749"/>
        <v>0</v>
      </c>
      <c r="AG137" s="115">
        <f t="shared" si="647"/>
        <v>0</v>
      </c>
      <c r="AH137" s="116">
        <f t="shared" si="648"/>
        <v>0</v>
      </c>
      <c r="AM137" s="131">
        <f t="shared" si="750"/>
        <v>0</v>
      </c>
      <c r="AN137" s="115">
        <f t="shared" si="650"/>
        <v>0</v>
      </c>
      <c r="AO137" s="116">
        <f t="shared" si="651"/>
        <v>0</v>
      </c>
      <c r="AT137" s="131">
        <f t="shared" si="751"/>
        <v>0</v>
      </c>
      <c r="AU137" s="115">
        <f t="shared" si="653"/>
        <v>0</v>
      </c>
      <c r="AV137" s="116">
        <f t="shared" si="654"/>
        <v>0</v>
      </c>
      <c r="BA137" s="131">
        <f t="shared" si="752"/>
        <v>0</v>
      </c>
      <c r="BB137" s="115">
        <f t="shared" si="656"/>
        <v>0</v>
      </c>
      <c r="BC137" s="116">
        <f t="shared" si="657"/>
        <v>0</v>
      </c>
      <c r="BH137" s="131">
        <f t="shared" si="753"/>
        <v>0</v>
      </c>
      <c r="BI137" s="115">
        <f t="shared" si="659"/>
        <v>0</v>
      </c>
      <c r="BJ137" s="116">
        <f t="shared" si="660"/>
        <v>0</v>
      </c>
      <c r="BO137" s="131">
        <f t="shared" si="754"/>
        <v>0</v>
      </c>
      <c r="BP137" s="115">
        <f t="shared" si="662"/>
        <v>0</v>
      </c>
      <c r="BQ137" s="116">
        <f t="shared" si="663"/>
        <v>0</v>
      </c>
      <c r="BV137" s="131">
        <f t="shared" si="755"/>
        <v>0</v>
      </c>
      <c r="BW137" s="115">
        <f t="shared" si="665"/>
        <v>0</v>
      </c>
      <c r="BX137" s="116">
        <f t="shared" si="666"/>
        <v>0</v>
      </c>
      <c r="CC137" s="131">
        <f t="shared" si="756"/>
        <v>0</v>
      </c>
      <c r="CD137" s="115">
        <f t="shared" si="668"/>
        <v>0</v>
      </c>
      <c r="CE137" s="116">
        <f t="shared" si="669"/>
        <v>0</v>
      </c>
      <c r="CJ137" s="131">
        <f t="shared" si="757"/>
        <v>0</v>
      </c>
      <c r="CK137" s="115">
        <f t="shared" si="671"/>
        <v>0</v>
      </c>
      <c r="CL137" s="116">
        <f t="shared" si="672"/>
        <v>0</v>
      </c>
      <c r="CQ137" s="131">
        <f t="shared" si="758"/>
        <v>0</v>
      </c>
      <c r="CR137" s="115">
        <f t="shared" si="674"/>
        <v>0</v>
      </c>
      <c r="CS137" s="116">
        <f t="shared" si="675"/>
        <v>0</v>
      </c>
      <c r="CX137" s="131">
        <f t="shared" si="759"/>
        <v>0</v>
      </c>
      <c r="CY137" s="115">
        <f t="shared" si="677"/>
        <v>0</v>
      </c>
      <c r="CZ137" s="116">
        <f t="shared" si="678"/>
        <v>0</v>
      </c>
      <c r="DE137" s="131">
        <f t="shared" si="760"/>
        <v>0</v>
      </c>
      <c r="DF137" s="115">
        <f t="shared" si="680"/>
        <v>0</v>
      </c>
      <c r="DG137" s="116">
        <f t="shared" si="681"/>
        <v>0</v>
      </c>
      <c r="DL137" s="131">
        <f t="shared" si="761"/>
        <v>0</v>
      </c>
      <c r="DM137" s="115">
        <f t="shared" si="683"/>
        <v>0</v>
      </c>
      <c r="DN137" s="116">
        <f t="shared" si="684"/>
        <v>0</v>
      </c>
      <c r="DS137" s="131">
        <f t="shared" si="762"/>
        <v>0</v>
      </c>
      <c r="DT137" s="115">
        <f t="shared" si="686"/>
        <v>0</v>
      </c>
      <c r="DU137" s="116">
        <f t="shared" si="687"/>
        <v>0</v>
      </c>
      <c r="DZ137" s="131">
        <f t="shared" si="763"/>
        <v>0</v>
      </c>
      <c r="EA137" s="115">
        <f t="shared" si="689"/>
        <v>0</v>
      </c>
      <c r="EB137" s="116">
        <f t="shared" si="690"/>
        <v>0</v>
      </c>
      <c r="EG137" s="131">
        <f t="shared" si="764"/>
        <v>0</v>
      </c>
      <c r="EH137" s="115">
        <f t="shared" si="692"/>
        <v>0</v>
      </c>
      <c r="EI137" s="116">
        <f t="shared" si="693"/>
        <v>0</v>
      </c>
      <c r="EN137" s="131">
        <f t="shared" si="765"/>
        <v>0</v>
      </c>
      <c r="EO137" s="115">
        <f t="shared" si="695"/>
        <v>0</v>
      </c>
      <c r="EP137" s="116">
        <f t="shared" si="696"/>
        <v>0</v>
      </c>
      <c r="EU137" s="131">
        <f t="shared" si="766"/>
        <v>0</v>
      </c>
      <c r="EV137" s="115">
        <f t="shared" si="698"/>
        <v>0</v>
      </c>
      <c r="EW137" s="116">
        <f t="shared" si="699"/>
        <v>0</v>
      </c>
      <c r="FB137" s="131">
        <f t="shared" si="767"/>
        <v>0</v>
      </c>
      <c r="FC137" s="115">
        <f t="shared" si="701"/>
        <v>0</v>
      </c>
      <c r="FD137" s="116">
        <f t="shared" si="702"/>
        <v>0</v>
      </c>
      <c r="FI137" s="131">
        <f t="shared" si="768"/>
        <v>0</v>
      </c>
      <c r="FJ137" s="115">
        <f t="shared" si="704"/>
        <v>0</v>
      </c>
      <c r="FK137" s="116">
        <f t="shared" si="705"/>
        <v>0</v>
      </c>
      <c r="FP137" s="131">
        <f t="shared" si="769"/>
        <v>0</v>
      </c>
      <c r="FQ137" s="115">
        <f t="shared" si="707"/>
        <v>0</v>
      </c>
      <c r="FR137" s="116">
        <f t="shared" si="708"/>
        <v>0</v>
      </c>
      <c r="FW137" s="131">
        <f t="shared" si="770"/>
        <v>0</v>
      </c>
      <c r="FX137" s="115">
        <f t="shared" si="710"/>
        <v>0</v>
      </c>
      <c r="FY137" s="116">
        <f t="shared" si="711"/>
        <v>0</v>
      </c>
      <c r="GD137" s="131">
        <f t="shared" si="771"/>
        <v>0</v>
      </c>
      <c r="GE137" s="115">
        <f t="shared" si="713"/>
        <v>0</v>
      </c>
      <c r="GF137" s="116">
        <f t="shared" si="714"/>
        <v>0</v>
      </c>
      <c r="GK137" s="131">
        <f t="shared" si="772"/>
        <v>0</v>
      </c>
      <c r="GL137" s="115">
        <f t="shared" si="716"/>
        <v>0</v>
      </c>
      <c r="GM137" s="116">
        <f t="shared" si="717"/>
        <v>0</v>
      </c>
      <c r="GR137" s="131">
        <f t="shared" si="773"/>
        <v>0</v>
      </c>
      <c r="GS137" s="115">
        <f t="shared" si="719"/>
        <v>0</v>
      </c>
      <c r="GT137" s="116">
        <f t="shared" si="720"/>
        <v>0</v>
      </c>
      <c r="GY137" s="131">
        <f t="shared" si="774"/>
        <v>0</v>
      </c>
      <c r="GZ137" s="115">
        <f t="shared" si="722"/>
        <v>0</v>
      </c>
      <c r="HA137" s="116">
        <f t="shared" si="723"/>
        <v>0</v>
      </c>
      <c r="HF137" s="131">
        <f t="shared" si="775"/>
        <v>0</v>
      </c>
      <c r="HG137" s="115">
        <f t="shared" si="725"/>
        <v>0</v>
      </c>
      <c r="HH137" s="116">
        <f t="shared" si="726"/>
        <v>0</v>
      </c>
      <c r="HM137" s="131">
        <f t="shared" si="776"/>
        <v>0</v>
      </c>
      <c r="HN137" s="115">
        <f t="shared" si="728"/>
        <v>0</v>
      </c>
      <c r="HO137" s="116">
        <f t="shared" si="729"/>
        <v>0</v>
      </c>
      <c r="HT137" s="131">
        <f t="shared" si="777"/>
        <v>0</v>
      </c>
      <c r="HU137" s="115">
        <f t="shared" si="731"/>
        <v>0</v>
      </c>
      <c r="HV137" s="116">
        <f t="shared" si="732"/>
        <v>0</v>
      </c>
      <c r="IA137" s="131">
        <f t="shared" si="778"/>
        <v>0</v>
      </c>
      <c r="IB137" s="115">
        <f t="shared" si="734"/>
        <v>0</v>
      </c>
      <c r="IC137" s="116">
        <f t="shared" si="735"/>
        <v>0</v>
      </c>
      <c r="IH137" s="131">
        <f t="shared" si="779"/>
        <v>0</v>
      </c>
      <c r="II137" s="115">
        <f t="shared" si="737"/>
        <v>0</v>
      </c>
      <c r="IJ137" s="116">
        <f t="shared" si="738"/>
        <v>0</v>
      </c>
      <c r="IO137" s="131">
        <f t="shared" si="780"/>
        <v>0</v>
      </c>
      <c r="IP137" s="115">
        <f t="shared" si="740"/>
        <v>0</v>
      </c>
      <c r="IQ137" s="116">
        <f t="shared" si="741"/>
        <v>0</v>
      </c>
    </row>
    <row r="138" spans="9:251" ht="11.25">
      <c r="I138" s="131">
        <f t="shared" si="742"/>
        <v>0</v>
      </c>
      <c r="J138" s="115">
        <f t="shared" si="743"/>
        <v>0</v>
      </c>
      <c r="K138" s="116">
        <f t="shared" si="744"/>
        <v>0</v>
      </c>
      <c r="R138" s="131">
        <f t="shared" si="745"/>
        <v>0</v>
      </c>
      <c r="S138" s="115">
        <f t="shared" si="746"/>
        <v>0</v>
      </c>
      <c r="T138" s="116">
        <f t="shared" si="747"/>
        <v>0</v>
      </c>
      <c r="Y138" s="131">
        <f t="shared" si="748"/>
        <v>0</v>
      </c>
      <c r="Z138" s="115">
        <f t="shared" si="644"/>
        <v>0</v>
      </c>
      <c r="AA138" s="116">
        <f t="shared" si="645"/>
        <v>0</v>
      </c>
      <c r="AF138" s="131">
        <f t="shared" si="749"/>
        <v>0</v>
      </c>
      <c r="AG138" s="115">
        <f t="shared" si="647"/>
        <v>0</v>
      </c>
      <c r="AH138" s="116">
        <f t="shared" si="648"/>
        <v>0</v>
      </c>
      <c r="AM138" s="131">
        <f t="shared" si="750"/>
        <v>0</v>
      </c>
      <c r="AN138" s="115">
        <f t="shared" si="650"/>
        <v>0</v>
      </c>
      <c r="AO138" s="116">
        <f t="shared" si="651"/>
        <v>0</v>
      </c>
      <c r="AT138" s="131">
        <f t="shared" si="751"/>
        <v>0</v>
      </c>
      <c r="AU138" s="115">
        <f t="shared" si="653"/>
        <v>0</v>
      </c>
      <c r="AV138" s="116">
        <f t="shared" si="654"/>
        <v>0</v>
      </c>
      <c r="BA138" s="131">
        <f t="shared" si="752"/>
        <v>0</v>
      </c>
      <c r="BB138" s="115">
        <f t="shared" si="656"/>
        <v>0</v>
      </c>
      <c r="BC138" s="116">
        <f t="shared" si="657"/>
        <v>0</v>
      </c>
      <c r="BH138" s="131">
        <f t="shared" si="753"/>
        <v>0</v>
      </c>
      <c r="BI138" s="115">
        <f t="shared" si="659"/>
        <v>0</v>
      </c>
      <c r="BJ138" s="116">
        <f t="shared" si="660"/>
        <v>0</v>
      </c>
      <c r="BO138" s="131">
        <f t="shared" si="754"/>
        <v>0</v>
      </c>
      <c r="BP138" s="115">
        <f t="shared" si="662"/>
        <v>0</v>
      </c>
      <c r="BQ138" s="116">
        <f t="shared" si="663"/>
        <v>0</v>
      </c>
      <c r="BV138" s="131">
        <f t="shared" si="755"/>
        <v>0</v>
      </c>
      <c r="BW138" s="115">
        <f t="shared" si="665"/>
        <v>0</v>
      </c>
      <c r="BX138" s="116">
        <f t="shared" si="666"/>
        <v>0</v>
      </c>
      <c r="CC138" s="131">
        <f t="shared" si="756"/>
        <v>0</v>
      </c>
      <c r="CD138" s="115">
        <f t="shared" si="668"/>
        <v>0</v>
      </c>
      <c r="CE138" s="116">
        <f t="shared" si="669"/>
        <v>0</v>
      </c>
      <c r="CJ138" s="131">
        <f t="shared" si="757"/>
        <v>0</v>
      </c>
      <c r="CK138" s="115">
        <f t="shared" si="671"/>
        <v>0</v>
      </c>
      <c r="CL138" s="116">
        <f t="shared" si="672"/>
        <v>0</v>
      </c>
      <c r="CQ138" s="131">
        <f t="shared" si="758"/>
        <v>0</v>
      </c>
      <c r="CR138" s="115">
        <f t="shared" si="674"/>
        <v>0</v>
      </c>
      <c r="CS138" s="116">
        <f t="shared" si="675"/>
        <v>0</v>
      </c>
      <c r="CX138" s="131">
        <f t="shared" si="759"/>
        <v>0</v>
      </c>
      <c r="CY138" s="115">
        <f t="shared" si="677"/>
        <v>0</v>
      </c>
      <c r="CZ138" s="116">
        <f t="shared" si="678"/>
        <v>0</v>
      </c>
      <c r="DE138" s="131">
        <f t="shared" si="760"/>
        <v>0</v>
      </c>
      <c r="DF138" s="115">
        <f t="shared" si="680"/>
        <v>0</v>
      </c>
      <c r="DG138" s="116">
        <f t="shared" si="681"/>
        <v>0</v>
      </c>
      <c r="DL138" s="131">
        <f t="shared" si="761"/>
        <v>0</v>
      </c>
      <c r="DM138" s="115">
        <f t="shared" si="683"/>
        <v>0</v>
      </c>
      <c r="DN138" s="116">
        <f t="shared" si="684"/>
        <v>0</v>
      </c>
      <c r="DS138" s="131">
        <f t="shared" si="762"/>
        <v>0</v>
      </c>
      <c r="DT138" s="115">
        <f t="shared" si="686"/>
        <v>0</v>
      </c>
      <c r="DU138" s="116">
        <f t="shared" si="687"/>
        <v>0</v>
      </c>
      <c r="DZ138" s="131">
        <f t="shared" si="763"/>
        <v>0</v>
      </c>
      <c r="EA138" s="115">
        <f t="shared" si="689"/>
        <v>0</v>
      </c>
      <c r="EB138" s="116">
        <f t="shared" si="690"/>
        <v>0</v>
      </c>
      <c r="EG138" s="131">
        <f t="shared" si="764"/>
        <v>0</v>
      </c>
      <c r="EH138" s="115">
        <f t="shared" si="692"/>
        <v>0</v>
      </c>
      <c r="EI138" s="116">
        <f t="shared" si="693"/>
        <v>0</v>
      </c>
      <c r="EN138" s="131">
        <f t="shared" si="765"/>
        <v>0</v>
      </c>
      <c r="EO138" s="115">
        <f t="shared" si="695"/>
        <v>0</v>
      </c>
      <c r="EP138" s="116">
        <f t="shared" si="696"/>
        <v>0</v>
      </c>
      <c r="EU138" s="131">
        <f t="shared" si="766"/>
        <v>0</v>
      </c>
      <c r="EV138" s="115">
        <f t="shared" si="698"/>
        <v>0</v>
      </c>
      <c r="EW138" s="116">
        <f t="shared" si="699"/>
        <v>0</v>
      </c>
      <c r="FB138" s="131">
        <f t="shared" si="767"/>
        <v>0</v>
      </c>
      <c r="FC138" s="115">
        <f t="shared" si="701"/>
        <v>0</v>
      </c>
      <c r="FD138" s="116">
        <f t="shared" si="702"/>
        <v>0</v>
      </c>
      <c r="FI138" s="131">
        <f t="shared" si="768"/>
        <v>0</v>
      </c>
      <c r="FJ138" s="115">
        <f t="shared" si="704"/>
        <v>0</v>
      </c>
      <c r="FK138" s="116">
        <f t="shared" si="705"/>
        <v>0</v>
      </c>
      <c r="FP138" s="131">
        <f t="shared" si="769"/>
        <v>0</v>
      </c>
      <c r="FQ138" s="115">
        <f t="shared" si="707"/>
        <v>0</v>
      </c>
      <c r="FR138" s="116">
        <f t="shared" si="708"/>
        <v>0</v>
      </c>
      <c r="FW138" s="131">
        <f t="shared" si="770"/>
        <v>0</v>
      </c>
      <c r="FX138" s="115">
        <f t="shared" si="710"/>
        <v>0</v>
      </c>
      <c r="FY138" s="116">
        <f t="shared" si="711"/>
        <v>0</v>
      </c>
      <c r="GD138" s="131">
        <f t="shared" si="771"/>
        <v>0</v>
      </c>
      <c r="GE138" s="115">
        <f t="shared" si="713"/>
        <v>0</v>
      </c>
      <c r="GF138" s="116">
        <f t="shared" si="714"/>
        <v>0</v>
      </c>
      <c r="GK138" s="131">
        <f t="shared" si="772"/>
        <v>0</v>
      </c>
      <c r="GL138" s="115">
        <f t="shared" si="716"/>
        <v>0</v>
      </c>
      <c r="GM138" s="116">
        <f t="shared" si="717"/>
        <v>0</v>
      </c>
      <c r="GR138" s="131">
        <f t="shared" si="773"/>
        <v>0</v>
      </c>
      <c r="GS138" s="115">
        <f t="shared" si="719"/>
        <v>0</v>
      </c>
      <c r="GT138" s="116">
        <f t="shared" si="720"/>
        <v>0</v>
      </c>
      <c r="GY138" s="131">
        <f t="shared" si="774"/>
        <v>0</v>
      </c>
      <c r="GZ138" s="115">
        <f t="shared" si="722"/>
        <v>0</v>
      </c>
      <c r="HA138" s="116">
        <f t="shared" si="723"/>
        <v>0</v>
      </c>
      <c r="HF138" s="131">
        <f t="shared" si="775"/>
        <v>0</v>
      </c>
      <c r="HG138" s="115">
        <f t="shared" si="725"/>
        <v>0</v>
      </c>
      <c r="HH138" s="116">
        <f t="shared" si="726"/>
        <v>0</v>
      </c>
      <c r="HM138" s="131">
        <f t="shared" si="776"/>
        <v>0</v>
      </c>
      <c r="HN138" s="115">
        <f t="shared" si="728"/>
        <v>0</v>
      </c>
      <c r="HO138" s="116">
        <f t="shared" si="729"/>
        <v>0</v>
      </c>
      <c r="HT138" s="131">
        <f t="shared" si="777"/>
        <v>0</v>
      </c>
      <c r="HU138" s="115">
        <f t="shared" si="731"/>
        <v>0</v>
      </c>
      <c r="HV138" s="116">
        <f t="shared" si="732"/>
        <v>0</v>
      </c>
      <c r="IA138" s="131">
        <f t="shared" si="778"/>
        <v>0</v>
      </c>
      <c r="IB138" s="115">
        <f t="shared" si="734"/>
        <v>0</v>
      </c>
      <c r="IC138" s="116">
        <f t="shared" si="735"/>
        <v>0</v>
      </c>
      <c r="IH138" s="131">
        <f t="shared" si="779"/>
        <v>0</v>
      </c>
      <c r="II138" s="115">
        <f t="shared" si="737"/>
        <v>0</v>
      </c>
      <c r="IJ138" s="116">
        <f t="shared" si="738"/>
        <v>0</v>
      </c>
      <c r="IO138" s="131">
        <f t="shared" si="780"/>
        <v>0</v>
      </c>
      <c r="IP138" s="115">
        <f t="shared" si="740"/>
        <v>0</v>
      </c>
      <c r="IQ138" s="116">
        <f t="shared" si="741"/>
        <v>0</v>
      </c>
    </row>
    <row r="139" spans="9:251" ht="11.25">
      <c r="I139" s="131">
        <f t="shared" si="742"/>
        <v>52040</v>
      </c>
      <c r="J139" s="115">
        <f t="shared" si="743"/>
        <v>52040</v>
      </c>
      <c r="K139" s="116">
        <f t="shared" si="744"/>
        <v>0</v>
      </c>
      <c r="R139" s="131">
        <f t="shared" si="745"/>
        <v>52040</v>
      </c>
      <c r="S139" s="115">
        <f t="shared" si="746"/>
        <v>52040</v>
      </c>
      <c r="T139" s="116">
        <f t="shared" si="747"/>
        <v>0</v>
      </c>
      <c r="Y139" s="131">
        <f t="shared" si="748"/>
        <v>0</v>
      </c>
      <c r="Z139" s="115">
        <f t="shared" si="644"/>
        <v>0</v>
      </c>
      <c r="AA139" s="116">
        <f t="shared" si="645"/>
        <v>0</v>
      </c>
      <c r="AF139" s="131">
        <f t="shared" si="749"/>
        <v>0</v>
      </c>
      <c r="AG139" s="115">
        <f t="shared" si="647"/>
        <v>0</v>
      </c>
      <c r="AH139" s="116">
        <f t="shared" si="648"/>
        <v>0</v>
      </c>
      <c r="AM139" s="131">
        <f t="shared" si="750"/>
        <v>0</v>
      </c>
      <c r="AN139" s="115">
        <f t="shared" si="650"/>
        <v>0</v>
      </c>
      <c r="AO139" s="116">
        <f t="shared" si="651"/>
        <v>0</v>
      </c>
      <c r="AT139" s="131">
        <f t="shared" si="751"/>
        <v>0</v>
      </c>
      <c r="AU139" s="115">
        <f t="shared" si="653"/>
        <v>0</v>
      </c>
      <c r="AV139" s="116">
        <f t="shared" si="654"/>
        <v>0</v>
      </c>
      <c r="BA139" s="131">
        <f t="shared" si="752"/>
        <v>0</v>
      </c>
      <c r="BB139" s="115">
        <f t="shared" si="656"/>
        <v>0</v>
      </c>
      <c r="BC139" s="116">
        <f t="shared" si="657"/>
        <v>0</v>
      </c>
      <c r="BH139" s="131">
        <f t="shared" si="753"/>
        <v>0</v>
      </c>
      <c r="BI139" s="115">
        <f t="shared" si="659"/>
        <v>0</v>
      </c>
      <c r="BJ139" s="116">
        <f t="shared" si="660"/>
        <v>0</v>
      </c>
      <c r="BO139" s="131">
        <f t="shared" si="754"/>
        <v>0</v>
      </c>
      <c r="BP139" s="115">
        <f t="shared" si="662"/>
        <v>0</v>
      </c>
      <c r="BQ139" s="116">
        <f t="shared" si="663"/>
        <v>0</v>
      </c>
      <c r="BV139" s="131">
        <f t="shared" si="755"/>
        <v>0</v>
      </c>
      <c r="BW139" s="115">
        <f t="shared" si="665"/>
        <v>0</v>
      </c>
      <c r="BX139" s="116">
        <f t="shared" si="666"/>
        <v>0</v>
      </c>
      <c r="CC139" s="131">
        <f t="shared" si="756"/>
        <v>0</v>
      </c>
      <c r="CD139" s="115">
        <f t="shared" si="668"/>
        <v>0</v>
      </c>
      <c r="CE139" s="116">
        <f t="shared" si="669"/>
        <v>0</v>
      </c>
      <c r="CJ139" s="131">
        <f t="shared" si="757"/>
        <v>0</v>
      </c>
      <c r="CK139" s="115">
        <f t="shared" si="671"/>
        <v>0</v>
      </c>
      <c r="CL139" s="116">
        <f t="shared" si="672"/>
        <v>0</v>
      </c>
      <c r="CQ139" s="131">
        <f t="shared" si="758"/>
        <v>0</v>
      </c>
      <c r="CR139" s="115">
        <f t="shared" si="674"/>
        <v>0</v>
      </c>
      <c r="CS139" s="116">
        <f t="shared" si="675"/>
        <v>0</v>
      </c>
      <c r="CX139" s="131">
        <f t="shared" si="759"/>
        <v>0</v>
      </c>
      <c r="CY139" s="115">
        <f t="shared" si="677"/>
        <v>0</v>
      </c>
      <c r="CZ139" s="116">
        <f t="shared" si="678"/>
        <v>0</v>
      </c>
      <c r="DE139" s="131">
        <f t="shared" si="760"/>
        <v>0</v>
      </c>
      <c r="DF139" s="115">
        <f t="shared" si="680"/>
        <v>0</v>
      </c>
      <c r="DG139" s="116">
        <f t="shared" si="681"/>
        <v>0</v>
      </c>
      <c r="DL139" s="131">
        <f t="shared" si="761"/>
        <v>0</v>
      </c>
      <c r="DM139" s="115">
        <f t="shared" si="683"/>
        <v>0</v>
      </c>
      <c r="DN139" s="116">
        <f t="shared" si="684"/>
        <v>0</v>
      </c>
      <c r="DS139" s="131">
        <f t="shared" si="762"/>
        <v>0</v>
      </c>
      <c r="DT139" s="115">
        <f t="shared" si="686"/>
        <v>0</v>
      </c>
      <c r="DU139" s="116">
        <f t="shared" si="687"/>
        <v>0</v>
      </c>
      <c r="DZ139" s="131">
        <f t="shared" si="763"/>
        <v>0</v>
      </c>
      <c r="EA139" s="115">
        <f t="shared" si="689"/>
        <v>0</v>
      </c>
      <c r="EB139" s="116">
        <f t="shared" si="690"/>
        <v>0</v>
      </c>
      <c r="EG139" s="131">
        <f t="shared" si="764"/>
        <v>0</v>
      </c>
      <c r="EH139" s="115">
        <f t="shared" si="692"/>
        <v>0</v>
      </c>
      <c r="EI139" s="116">
        <f t="shared" si="693"/>
        <v>0</v>
      </c>
      <c r="EN139" s="131">
        <f t="shared" si="765"/>
        <v>0</v>
      </c>
      <c r="EO139" s="115">
        <f t="shared" si="695"/>
        <v>0</v>
      </c>
      <c r="EP139" s="116">
        <f t="shared" si="696"/>
        <v>0</v>
      </c>
      <c r="EU139" s="131">
        <f t="shared" si="766"/>
        <v>0</v>
      </c>
      <c r="EV139" s="115">
        <f t="shared" si="698"/>
        <v>0</v>
      </c>
      <c r="EW139" s="116">
        <f t="shared" si="699"/>
        <v>0</v>
      </c>
      <c r="FB139" s="131">
        <f t="shared" si="767"/>
        <v>0</v>
      </c>
      <c r="FC139" s="115">
        <f t="shared" si="701"/>
        <v>0</v>
      </c>
      <c r="FD139" s="116">
        <f t="shared" si="702"/>
        <v>0</v>
      </c>
      <c r="FI139" s="131">
        <f t="shared" si="768"/>
        <v>0</v>
      </c>
      <c r="FJ139" s="115">
        <f t="shared" si="704"/>
        <v>0</v>
      </c>
      <c r="FK139" s="116">
        <f t="shared" si="705"/>
        <v>0</v>
      </c>
      <c r="FP139" s="131">
        <f t="shared" si="769"/>
        <v>0</v>
      </c>
      <c r="FQ139" s="115">
        <f t="shared" si="707"/>
        <v>0</v>
      </c>
      <c r="FR139" s="116">
        <f t="shared" si="708"/>
        <v>0</v>
      </c>
      <c r="FW139" s="131">
        <f t="shared" si="770"/>
        <v>0</v>
      </c>
      <c r="FX139" s="115">
        <f t="shared" si="710"/>
        <v>0</v>
      </c>
      <c r="FY139" s="116">
        <f t="shared" si="711"/>
        <v>0</v>
      </c>
      <c r="GD139" s="131">
        <f t="shared" si="771"/>
        <v>0</v>
      </c>
      <c r="GE139" s="115">
        <f t="shared" si="713"/>
        <v>0</v>
      </c>
      <c r="GF139" s="116">
        <f t="shared" si="714"/>
        <v>0</v>
      </c>
      <c r="GK139" s="131">
        <f t="shared" si="772"/>
        <v>0</v>
      </c>
      <c r="GL139" s="115">
        <f t="shared" si="716"/>
        <v>0</v>
      </c>
      <c r="GM139" s="116">
        <f t="shared" si="717"/>
        <v>0</v>
      </c>
      <c r="GR139" s="131">
        <f t="shared" si="773"/>
        <v>0</v>
      </c>
      <c r="GS139" s="115">
        <f t="shared" si="719"/>
        <v>0</v>
      </c>
      <c r="GT139" s="116">
        <f t="shared" si="720"/>
        <v>0</v>
      </c>
      <c r="GY139" s="131">
        <f t="shared" si="774"/>
        <v>0</v>
      </c>
      <c r="GZ139" s="115">
        <f t="shared" si="722"/>
        <v>0</v>
      </c>
      <c r="HA139" s="116">
        <f t="shared" si="723"/>
        <v>0</v>
      </c>
      <c r="HF139" s="131">
        <f t="shared" si="775"/>
        <v>0</v>
      </c>
      <c r="HG139" s="115">
        <f t="shared" si="725"/>
        <v>0</v>
      </c>
      <c r="HH139" s="116">
        <f t="shared" si="726"/>
        <v>0</v>
      </c>
      <c r="HM139" s="131">
        <f t="shared" si="776"/>
        <v>0</v>
      </c>
      <c r="HN139" s="115">
        <f t="shared" si="728"/>
        <v>0</v>
      </c>
      <c r="HO139" s="116">
        <f t="shared" si="729"/>
        <v>0</v>
      </c>
      <c r="HT139" s="131">
        <f t="shared" si="777"/>
        <v>0</v>
      </c>
      <c r="HU139" s="115">
        <f t="shared" si="731"/>
        <v>0</v>
      </c>
      <c r="HV139" s="116">
        <f t="shared" si="732"/>
        <v>0</v>
      </c>
      <c r="IA139" s="131">
        <f t="shared" si="778"/>
        <v>0</v>
      </c>
      <c r="IB139" s="115">
        <f t="shared" si="734"/>
        <v>0</v>
      </c>
      <c r="IC139" s="116">
        <f t="shared" si="735"/>
        <v>0</v>
      </c>
      <c r="IH139" s="131">
        <f t="shared" si="779"/>
        <v>0</v>
      </c>
      <c r="II139" s="115">
        <f t="shared" si="737"/>
        <v>0</v>
      </c>
      <c r="IJ139" s="116">
        <f t="shared" si="738"/>
        <v>0</v>
      </c>
      <c r="IO139" s="131">
        <f t="shared" si="780"/>
        <v>0</v>
      </c>
      <c r="IP139" s="115">
        <f t="shared" si="740"/>
        <v>0</v>
      </c>
      <c r="IQ139" s="116">
        <f t="shared" si="741"/>
        <v>0</v>
      </c>
    </row>
    <row r="140" spans="9:251" ht="11.25">
      <c r="I140" s="131">
        <f t="shared" si="742"/>
        <v>2000</v>
      </c>
      <c r="J140" s="115">
        <f t="shared" si="743"/>
        <v>2000</v>
      </c>
      <c r="K140" s="116">
        <f t="shared" si="744"/>
        <v>0</v>
      </c>
      <c r="R140" s="131">
        <f t="shared" si="745"/>
        <v>2000</v>
      </c>
      <c r="S140" s="115">
        <f t="shared" si="746"/>
        <v>2000</v>
      </c>
      <c r="T140" s="116">
        <f t="shared" si="747"/>
        <v>0</v>
      </c>
      <c r="Y140" s="131">
        <f t="shared" si="748"/>
        <v>0</v>
      </c>
      <c r="Z140" s="115">
        <f t="shared" si="644"/>
        <v>0</v>
      </c>
      <c r="AA140" s="116">
        <f t="shared" si="645"/>
        <v>0</v>
      </c>
      <c r="AF140" s="131">
        <f t="shared" si="749"/>
        <v>0</v>
      </c>
      <c r="AG140" s="115">
        <f t="shared" si="647"/>
        <v>0</v>
      </c>
      <c r="AH140" s="116">
        <f t="shared" si="648"/>
        <v>0</v>
      </c>
      <c r="AM140" s="131">
        <f t="shared" si="750"/>
        <v>0</v>
      </c>
      <c r="AN140" s="115">
        <f t="shared" si="650"/>
        <v>0</v>
      </c>
      <c r="AO140" s="116">
        <f t="shared" si="651"/>
        <v>0</v>
      </c>
      <c r="AT140" s="131">
        <f t="shared" si="751"/>
        <v>0</v>
      </c>
      <c r="AU140" s="115">
        <f t="shared" si="653"/>
        <v>0</v>
      </c>
      <c r="AV140" s="116">
        <f t="shared" si="654"/>
        <v>0</v>
      </c>
      <c r="BA140" s="131">
        <f t="shared" si="752"/>
        <v>0</v>
      </c>
      <c r="BB140" s="115">
        <f t="shared" si="656"/>
        <v>0</v>
      </c>
      <c r="BC140" s="116">
        <f t="shared" si="657"/>
        <v>0</v>
      </c>
      <c r="BH140" s="131">
        <f t="shared" si="753"/>
        <v>0</v>
      </c>
      <c r="BI140" s="115">
        <f t="shared" si="659"/>
        <v>0</v>
      </c>
      <c r="BJ140" s="116">
        <f t="shared" si="660"/>
        <v>0</v>
      </c>
      <c r="BO140" s="131">
        <f t="shared" si="754"/>
        <v>0</v>
      </c>
      <c r="BP140" s="115">
        <f t="shared" si="662"/>
        <v>0</v>
      </c>
      <c r="BQ140" s="116">
        <f t="shared" si="663"/>
        <v>0</v>
      </c>
      <c r="BV140" s="131">
        <f t="shared" si="755"/>
        <v>0</v>
      </c>
      <c r="BW140" s="115">
        <f t="shared" si="665"/>
        <v>0</v>
      </c>
      <c r="BX140" s="116">
        <f t="shared" si="666"/>
        <v>0</v>
      </c>
      <c r="CC140" s="131">
        <f t="shared" si="756"/>
        <v>0</v>
      </c>
      <c r="CD140" s="115">
        <f t="shared" si="668"/>
        <v>0</v>
      </c>
      <c r="CE140" s="116">
        <f t="shared" si="669"/>
        <v>0</v>
      </c>
      <c r="CJ140" s="131">
        <f t="shared" si="757"/>
        <v>0</v>
      </c>
      <c r="CK140" s="115">
        <f t="shared" si="671"/>
        <v>0</v>
      </c>
      <c r="CL140" s="116">
        <f t="shared" si="672"/>
        <v>0</v>
      </c>
      <c r="CQ140" s="131">
        <f t="shared" si="758"/>
        <v>0</v>
      </c>
      <c r="CR140" s="115">
        <f t="shared" si="674"/>
        <v>0</v>
      </c>
      <c r="CS140" s="116">
        <f t="shared" si="675"/>
        <v>0</v>
      </c>
      <c r="CX140" s="131">
        <f t="shared" si="759"/>
        <v>0</v>
      </c>
      <c r="CY140" s="115">
        <f t="shared" si="677"/>
        <v>0</v>
      </c>
      <c r="CZ140" s="116">
        <f t="shared" si="678"/>
        <v>0</v>
      </c>
      <c r="DE140" s="131">
        <f t="shared" si="760"/>
        <v>0</v>
      </c>
      <c r="DF140" s="115">
        <f t="shared" si="680"/>
        <v>0</v>
      </c>
      <c r="DG140" s="116">
        <f t="shared" si="681"/>
        <v>0</v>
      </c>
      <c r="DL140" s="131">
        <f t="shared" si="761"/>
        <v>0</v>
      </c>
      <c r="DM140" s="115">
        <f t="shared" si="683"/>
        <v>0</v>
      </c>
      <c r="DN140" s="116">
        <f t="shared" si="684"/>
        <v>0</v>
      </c>
      <c r="DS140" s="131">
        <f t="shared" si="762"/>
        <v>0</v>
      </c>
      <c r="DT140" s="115">
        <f t="shared" si="686"/>
        <v>0</v>
      </c>
      <c r="DU140" s="116">
        <f t="shared" si="687"/>
        <v>0</v>
      </c>
      <c r="DZ140" s="131">
        <f t="shared" si="763"/>
        <v>0</v>
      </c>
      <c r="EA140" s="115">
        <f t="shared" si="689"/>
        <v>0</v>
      </c>
      <c r="EB140" s="116">
        <f t="shared" si="690"/>
        <v>0</v>
      </c>
      <c r="EG140" s="131">
        <f t="shared" si="764"/>
        <v>0</v>
      </c>
      <c r="EH140" s="115">
        <f t="shared" si="692"/>
        <v>0</v>
      </c>
      <c r="EI140" s="116">
        <f t="shared" si="693"/>
        <v>0</v>
      </c>
      <c r="EN140" s="131">
        <f t="shared" si="765"/>
        <v>0</v>
      </c>
      <c r="EO140" s="115">
        <f t="shared" si="695"/>
        <v>0</v>
      </c>
      <c r="EP140" s="116">
        <f t="shared" si="696"/>
        <v>0</v>
      </c>
      <c r="EU140" s="131">
        <f t="shared" si="766"/>
        <v>0</v>
      </c>
      <c r="EV140" s="115">
        <f t="shared" si="698"/>
        <v>0</v>
      </c>
      <c r="EW140" s="116">
        <f t="shared" si="699"/>
        <v>0</v>
      </c>
      <c r="FB140" s="131">
        <f t="shared" si="767"/>
        <v>0</v>
      </c>
      <c r="FC140" s="115">
        <f t="shared" si="701"/>
        <v>0</v>
      </c>
      <c r="FD140" s="116">
        <f t="shared" si="702"/>
        <v>0</v>
      </c>
      <c r="FI140" s="131">
        <f t="shared" si="768"/>
        <v>0</v>
      </c>
      <c r="FJ140" s="115">
        <f t="shared" si="704"/>
        <v>0</v>
      </c>
      <c r="FK140" s="116">
        <f t="shared" si="705"/>
        <v>0</v>
      </c>
      <c r="FP140" s="131">
        <f t="shared" si="769"/>
        <v>0</v>
      </c>
      <c r="FQ140" s="115">
        <f t="shared" si="707"/>
        <v>0</v>
      </c>
      <c r="FR140" s="116">
        <f t="shared" si="708"/>
        <v>0</v>
      </c>
      <c r="FW140" s="131">
        <f t="shared" si="770"/>
        <v>0</v>
      </c>
      <c r="FX140" s="115">
        <f t="shared" si="710"/>
        <v>0</v>
      </c>
      <c r="FY140" s="116">
        <f t="shared" si="711"/>
        <v>0</v>
      </c>
      <c r="GD140" s="131">
        <f t="shared" si="771"/>
        <v>0</v>
      </c>
      <c r="GE140" s="115">
        <f t="shared" si="713"/>
        <v>0</v>
      </c>
      <c r="GF140" s="116">
        <f t="shared" si="714"/>
        <v>0</v>
      </c>
      <c r="GK140" s="131">
        <f t="shared" si="772"/>
        <v>0</v>
      </c>
      <c r="GL140" s="115">
        <f t="shared" si="716"/>
        <v>0</v>
      </c>
      <c r="GM140" s="116">
        <f t="shared" si="717"/>
        <v>0</v>
      </c>
      <c r="GR140" s="131">
        <f t="shared" si="773"/>
        <v>0</v>
      </c>
      <c r="GS140" s="115">
        <f t="shared" si="719"/>
        <v>0</v>
      </c>
      <c r="GT140" s="116">
        <f t="shared" si="720"/>
        <v>0</v>
      </c>
      <c r="GY140" s="131">
        <f t="shared" si="774"/>
        <v>0</v>
      </c>
      <c r="GZ140" s="115">
        <f t="shared" si="722"/>
        <v>0</v>
      </c>
      <c r="HA140" s="116">
        <f t="shared" si="723"/>
        <v>0</v>
      </c>
      <c r="HF140" s="131">
        <f t="shared" si="775"/>
        <v>0</v>
      </c>
      <c r="HG140" s="115">
        <f t="shared" si="725"/>
        <v>0</v>
      </c>
      <c r="HH140" s="116">
        <f t="shared" si="726"/>
        <v>0</v>
      </c>
      <c r="HM140" s="131">
        <f t="shared" si="776"/>
        <v>0</v>
      </c>
      <c r="HN140" s="115">
        <f t="shared" si="728"/>
        <v>0</v>
      </c>
      <c r="HO140" s="116">
        <f t="shared" si="729"/>
        <v>0</v>
      </c>
      <c r="HT140" s="131">
        <f t="shared" si="777"/>
        <v>0</v>
      </c>
      <c r="HU140" s="115">
        <f t="shared" si="731"/>
        <v>0</v>
      </c>
      <c r="HV140" s="116">
        <f t="shared" si="732"/>
        <v>0</v>
      </c>
      <c r="IA140" s="131">
        <f t="shared" si="778"/>
        <v>0</v>
      </c>
      <c r="IB140" s="115">
        <f t="shared" si="734"/>
        <v>0</v>
      </c>
      <c r="IC140" s="116">
        <f t="shared" si="735"/>
        <v>0</v>
      </c>
      <c r="IH140" s="131">
        <f t="shared" si="779"/>
        <v>0</v>
      </c>
      <c r="II140" s="115">
        <f t="shared" si="737"/>
        <v>0</v>
      </c>
      <c r="IJ140" s="116">
        <f t="shared" si="738"/>
        <v>0</v>
      </c>
      <c r="IO140" s="131">
        <f t="shared" si="780"/>
        <v>0</v>
      </c>
      <c r="IP140" s="115">
        <f t="shared" si="740"/>
        <v>0</v>
      </c>
      <c r="IQ140" s="116">
        <f t="shared" si="741"/>
        <v>0</v>
      </c>
    </row>
    <row r="141" spans="9:251" ht="11.25">
      <c r="I141" s="131">
        <f t="shared" si="742"/>
        <v>1788815</v>
      </c>
      <c r="J141" s="115">
        <f t="shared" si="743"/>
        <v>1788815</v>
      </c>
      <c r="K141" s="116">
        <f t="shared" si="744"/>
        <v>0</v>
      </c>
      <c r="R141" s="131">
        <f t="shared" si="745"/>
        <v>1788815</v>
      </c>
      <c r="S141" s="115">
        <f t="shared" si="746"/>
        <v>1788815</v>
      </c>
      <c r="T141" s="116">
        <f t="shared" si="747"/>
        <v>0</v>
      </c>
      <c r="Y141" s="131">
        <f t="shared" si="748"/>
        <v>0</v>
      </c>
      <c r="Z141" s="115">
        <f t="shared" si="644"/>
        <v>0</v>
      </c>
      <c r="AA141" s="116">
        <f t="shared" si="645"/>
        <v>0</v>
      </c>
      <c r="AF141" s="131">
        <f t="shared" si="749"/>
        <v>0</v>
      </c>
      <c r="AG141" s="115">
        <f t="shared" si="647"/>
        <v>0</v>
      </c>
      <c r="AH141" s="116">
        <f t="shared" si="648"/>
        <v>0</v>
      </c>
      <c r="AM141" s="131">
        <f t="shared" si="750"/>
        <v>0</v>
      </c>
      <c r="AN141" s="115">
        <f t="shared" si="650"/>
        <v>0</v>
      </c>
      <c r="AO141" s="116">
        <f t="shared" si="651"/>
        <v>0</v>
      </c>
      <c r="AT141" s="131">
        <f t="shared" si="751"/>
        <v>0</v>
      </c>
      <c r="AU141" s="115">
        <f t="shared" si="653"/>
        <v>0</v>
      </c>
      <c r="AV141" s="116">
        <f t="shared" si="654"/>
        <v>0</v>
      </c>
      <c r="BA141" s="131">
        <f t="shared" si="752"/>
        <v>0</v>
      </c>
      <c r="BB141" s="115">
        <f t="shared" si="656"/>
        <v>0</v>
      </c>
      <c r="BC141" s="116">
        <f t="shared" si="657"/>
        <v>0</v>
      </c>
      <c r="BH141" s="131">
        <f t="shared" si="753"/>
        <v>0</v>
      </c>
      <c r="BI141" s="115">
        <f t="shared" si="659"/>
        <v>0</v>
      </c>
      <c r="BJ141" s="116">
        <f t="shared" si="660"/>
        <v>0</v>
      </c>
      <c r="BO141" s="131">
        <f t="shared" si="754"/>
        <v>0</v>
      </c>
      <c r="BP141" s="115">
        <f t="shared" si="662"/>
        <v>0</v>
      </c>
      <c r="BQ141" s="116">
        <f t="shared" si="663"/>
        <v>0</v>
      </c>
      <c r="BV141" s="131">
        <f t="shared" si="755"/>
        <v>0</v>
      </c>
      <c r="BW141" s="115">
        <f t="shared" si="665"/>
        <v>0</v>
      </c>
      <c r="BX141" s="116">
        <f t="shared" si="666"/>
        <v>0</v>
      </c>
      <c r="CC141" s="131">
        <f t="shared" si="756"/>
        <v>0</v>
      </c>
      <c r="CD141" s="115">
        <f t="shared" si="668"/>
        <v>0</v>
      </c>
      <c r="CE141" s="116">
        <f t="shared" si="669"/>
        <v>0</v>
      </c>
      <c r="CJ141" s="131">
        <f t="shared" si="757"/>
        <v>0</v>
      </c>
      <c r="CK141" s="115">
        <f t="shared" si="671"/>
        <v>0</v>
      </c>
      <c r="CL141" s="116">
        <f t="shared" si="672"/>
        <v>0</v>
      </c>
      <c r="CQ141" s="131">
        <f t="shared" si="758"/>
        <v>0</v>
      </c>
      <c r="CR141" s="115">
        <f t="shared" si="674"/>
        <v>0</v>
      </c>
      <c r="CS141" s="116">
        <f t="shared" si="675"/>
        <v>0</v>
      </c>
      <c r="CX141" s="131">
        <f t="shared" si="759"/>
        <v>0</v>
      </c>
      <c r="CY141" s="115">
        <f t="shared" si="677"/>
        <v>0</v>
      </c>
      <c r="CZ141" s="116">
        <f t="shared" si="678"/>
        <v>0</v>
      </c>
      <c r="DE141" s="131">
        <f t="shared" si="760"/>
        <v>0</v>
      </c>
      <c r="DF141" s="115">
        <f t="shared" si="680"/>
        <v>0</v>
      </c>
      <c r="DG141" s="116">
        <f t="shared" si="681"/>
        <v>0</v>
      </c>
      <c r="DL141" s="131">
        <f t="shared" si="761"/>
        <v>0</v>
      </c>
      <c r="DM141" s="115">
        <f t="shared" si="683"/>
        <v>0</v>
      </c>
      <c r="DN141" s="116">
        <f t="shared" si="684"/>
        <v>0</v>
      </c>
      <c r="DS141" s="131">
        <f t="shared" si="762"/>
        <v>0</v>
      </c>
      <c r="DT141" s="115">
        <f t="shared" si="686"/>
        <v>0</v>
      </c>
      <c r="DU141" s="116">
        <f t="shared" si="687"/>
        <v>0</v>
      </c>
      <c r="DZ141" s="131">
        <f t="shared" si="763"/>
        <v>0</v>
      </c>
      <c r="EA141" s="115">
        <f t="shared" si="689"/>
        <v>0</v>
      </c>
      <c r="EB141" s="116">
        <f t="shared" si="690"/>
        <v>0</v>
      </c>
      <c r="EG141" s="131">
        <f t="shared" si="764"/>
        <v>0</v>
      </c>
      <c r="EH141" s="115">
        <f t="shared" si="692"/>
        <v>0</v>
      </c>
      <c r="EI141" s="116">
        <f t="shared" si="693"/>
        <v>0</v>
      </c>
      <c r="EN141" s="131">
        <f t="shared" si="765"/>
        <v>0</v>
      </c>
      <c r="EO141" s="115">
        <f t="shared" si="695"/>
        <v>0</v>
      </c>
      <c r="EP141" s="116">
        <f t="shared" si="696"/>
        <v>0</v>
      </c>
      <c r="EU141" s="131">
        <f t="shared" si="766"/>
        <v>0</v>
      </c>
      <c r="EV141" s="115">
        <f t="shared" si="698"/>
        <v>0</v>
      </c>
      <c r="EW141" s="116">
        <f t="shared" si="699"/>
        <v>0</v>
      </c>
      <c r="FB141" s="131">
        <f t="shared" si="767"/>
        <v>0</v>
      </c>
      <c r="FC141" s="115">
        <f t="shared" si="701"/>
        <v>0</v>
      </c>
      <c r="FD141" s="116">
        <f t="shared" si="702"/>
        <v>0</v>
      </c>
      <c r="FI141" s="131">
        <f t="shared" si="768"/>
        <v>0</v>
      </c>
      <c r="FJ141" s="115">
        <f t="shared" si="704"/>
        <v>0</v>
      </c>
      <c r="FK141" s="116">
        <f t="shared" si="705"/>
        <v>0</v>
      </c>
      <c r="FP141" s="131">
        <f t="shared" si="769"/>
        <v>0</v>
      </c>
      <c r="FQ141" s="115">
        <f t="shared" si="707"/>
        <v>0</v>
      </c>
      <c r="FR141" s="116">
        <f t="shared" si="708"/>
        <v>0</v>
      </c>
      <c r="FW141" s="131">
        <f t="shared" si="770"/>
        <v>0</v>
      </c>
      <c r="FX141" s="115">
        <f t="shared" si="710"/>
        <v>0</v>
      </c>
      <c r="FY141" s="116">
        <f t="shared" si="711"/>
        <v>0</v>
      </c>
      <c r="GD141" s="131">
        <f t="shared" si="771"/>
        <v>0</v>
      </c>
      <c r="GE141" s="115">
        <f t="shared" si="713"/>
        <v>0</v>
      </c>
      <c r="GF141" s="116">
        <f t="shared" si="714"/>
        <v>0</v>
      </c>
      <c r="GK141" s="131">
        <f t="shared" si="772"/>
        <v>0</v>
      </c>
      <c r="GL141" s="115">
        <f t="shared" si="716"/>
        <v>0</v>
      </c>
      <c r="GM141" s="116">
        <f t="shared" si="717"/>
        <v>0</v>
      </c>
      <c r="GR141" s="131">
        <f t="shared" si="773"/>
        <v>0</v>
      </c>
      <c r="GS141" s="115">
        <f t="shared" si="719"/>
        <v>0</v>
      </c>
      <c r="GT141" s="116">
        <f t="shared" si="720"/>
        <v>0</v>
      </c>
      <c r="GY141" s="131">
        <f t="shared" si="774"/>
        <v>0</v>
      </c>
      <c r="GZ141" s="115">
        <f t="shared" si="722"/>
        <v>0</v>
      </c>
      <c r="HA141" s="116">
        <f t="shared" si="723"/>
        <v>0</v>
      </c>
      <c r="HF141" s="131">
        <f t="shared" si="775"/>
        <v>0</v>
      </c>
      <c r="HG141" s="115">
        <f t="shared" si="725"/>
        <v>0</v>
      </c>
      <c r="HH141" s="116">
        <f t="shared" si="726"/>
        <v>0</v>
      </c>
      <c r="HM141" s="131">
        <f t="shared" si="776"/>
        <v>0</v>
      </c>
      <c r="HN141" s="115">
        <f t="shared" si="728"/>
        <v>0</v>
      </c>
      <c r="HO141" s="116">
        <f t="shared" si="729"/>
        <v>0</v>
      </c>
      <c r="HT141" s="131">
        <f t="shared" si="777"/>
        <v>0</v>
      </c>
      <c r="HU141" s="115">
        <f t="shared" si="731"/>
        <v>0</v>
      </c>
      <c r="HV141" s="116">
        <f t="shared" si="732"/>
        <v>0</v>
      </c>
      <c r="IA141" s="131">
        <f t="shared" si="778"/>
        <v>0</v>
      </c>
      <c r="IB141" s="115">
        <f t="shared" si="734"/>
        <v>0</v>
      </c>
      <c r="IC141" s="116">
        <f t="shared" si="735"/>
        <v>0</v>
      </c>
      <c r="IH141" s="131">
        <f t="shared" si="779"/>
        <v>0</v>
      </c>
      <c r="II141" s="115">
        <f t="shared" si="737"/>
        <v>0</v>
      </c>
      <c r="IJ141" s="116">
        <f t="shared" si="738"/>
        <v>0</v>
      </c>
      <c r="IO141" s="131">
        <f t="shared" si="780"/>
        <v>0</v>
      </c>
      <c r="IP141" s="115">
        <f t="shared" si="740"/>
        <v>0</v>
      </c>
      <c r="IQ141" s="116">
        <f t="shared" si="741"/>
        <v>0</v>
      </c>
    </row>
    <row r="142" spans="9:251" ht="11.25">
      <c r="I142" s="131">
        <f t="shared" si="742"/>
        <v>838580</v>
      </c>
      <c r="J142" s="115">
        <f t="shared" si="743"/>
        <v>838580</v>
      </c>
      <c r="K142" s="116">
        <f t="shared" si="744"/>
        <v>0</v>
      </c>
      <c r="R142" s="131">
        <f t="shared" si="745"/>
        <v>838580</v>
      </c>
      <c r="S142" s="115">
        <f t="shared" si="746"/>
        <v>838580</v>
      </c>
      <c r="T142" s="116">
        <f t="shared" si="747"/>
        <v>0</v>
      </c>
      <c r="Y142" s="131">
        <f t="shared" si="748"/>
        <v>0</v>
      </c>
      <c r="Z142" s="115">
        <f t="shared" si="644"/>
        <v>0</v>
      </c>
      <c r="AA142" s="116">
        <f t="shared" si="645"/>
        <v>0</v>
      </c>
      <c r="AF142" s="131">
        <f t="shared" si="749"/>
        <v>0</v>
      </c>
      <c r="AG142" s="115">
        <f t="shared" si="647"/>
        <v>0</v>
      </c>
      <c r="AH142" s="116">
        <f t="shared" si="648"/>
        <v>0</v>
      </c>
      <c r="AM142" s="131">
        <f t="shared" si="750"/>
        <v>0</v>
      </c>
      <c r="AN142" s="115">
        <f t="shared" si="650"/>
        <v>0</v>
      </c>
      <c r="AO142" s="116">
        <f t="shared" si="651"/>
        <v>0</v>
      </c>
      <c r="AT142" s="131">
        <f t="shared" si="751"/>
        <v>0</v>
      </c>
      <c r="AU142" s="115">
        <f t="shared" si="653"/>
        <v>0</v>
      </c>
      <c r="AV142" s="116">
        <f t="shared" si="654"/>
        <v>0</v>
      </c>
      <c r="BA142" s="131">
        <f t="shared" si="752"/>
        <v>0</v>
      </c>
      <c r="BB142" s="115">
        <f t="shared" si="656"/>
        <v>0</v>
      </c>
      <c r="BC142" s="116">
        <f t="shared" si="657"/>
        <v>0</v>
      </c>
      <c r="BH142" s="131">
        <f t="shared" si="753"/>
        <v>0</v>
      </c>
      <c r="BI142" s="115">
        <f t="shared" si="659"/>
        <v>0</v>
      </c>
      <c r="BJ142" s="116">
        <f t="shared" si="660"/>
        <v>0</v>
      </c>
      <c r="BO142" s="131">
        <f t="shared" si="754"/>
        <v>0</v>
      </c>
      <c r="BP142" s="115">
        <f t="shared" si="662"/>
        <v>0</v>
      </c>
      <c r="BQ142" s="116">
        <f t="shared" si="663"/>
        <v>0</v>
      </c>
      <c r="BV142" s="131">
        <f t="shared" si="755"/>
        <v>0</v>
      </c>
      <c r="BW142" s="115">
        <f t="shared" si="665"/>
        <v>0</v>
      </c>
      <c r="BX142" s="116">
        <f t="shared" si="666"/>
        <v>0</v>
      </c>
      <c r="CC142" s="131">
        <f t="shared" si="756"/>
        <v>0</v>
      </c>
      <c r="CD142" s="115">
        <f t="shared" si="668"/>
        <v>0</v>
      </c>
      <c r="CE142" s="116">
        <f t="shared" si="669"/>
        <v>0</v>
      </c>
      <c r="CJ142" s="131">
        <f t="shared" si="757"/>
        <v>0</v>
      </c>
      <c r="CK142" s="115">
        <f t="shared" si="671"/>
        <v>0</v>
      </c>
      <c r="CL142" s="116">
        <f t="shared" si="672"/>
        <v>0</v>
      </c>
      <c r="CQ142" s="131">
        <f t="shared" si="758"/>
        <v>0</v>
      </c>
      <c r="CR142" s="115">
        <f t="shared" si="674"/>
        <v>0</v>
      </c>
      <c r="CS142" s="116">
        <f t="shared" si="675"/>
        <v>0</v>
      </c>
      <c r="CX142" s="131">
        <f t="shared" si="759"/>
        <v>0</v>
      </c>
      <c r="CY142" s="115">
        <f t="shared" si="677"/>
        <v>0</v>
      </c>
      <c r="CZ142" s="116">
        <f t="shared" si="678"/>
        <v>0</v>
      </c>
      <c r="DE142" s="131">
        <f t="shared" si="760"/>
        <v>0</v>
      </c>
      <c r="DF142" s="115">
        <f t="shared" si="680"/>
        <v>0</v>
      </c>
      <c r="DG142" s="116">
        <f t="shared" si="681"/>
        <v>0</v>
      </c>
      <c r="DL142" s="131">
        <f t="shared" si="761"/>
        <v>0</v>
      </c>
      <c r="DM142" s="115">
        <f t="shared" si="683"/>
        <v>0</v>
      </c>
      <c r="DN142" s="116">
        <f t="shared" si="684"/>
        <v>0</v>
      </c>
      <c r="DS142" s="131">
        <f t="shared" si="762"/>
        <v>0</v>
      </c>
      <c r="DT142" s="115">
        <f t="shared" si="686"/>
        <v>0</v>
      </c>
      <c r="DU142" s="116">
        <f t="shared" si="687"/>
        <v>0</v>
      </c>
      <c r="DZ142" s="131">
        <f t="shared" si="763"/>
        <v>0</v>
      </c>
      <c r="EA142" s="115">
        <f t="shared" si="689"/>
        <v>0</v>
      </c>
      <c r="EB142" s="116">
        <f t="shared" si="690"/>
        <v>0</v>
      </c>
      <c r="EG142" s="131">
        <f t="shared" si="764"/>
        <v>0</v>
      </c>
      <c r="EH142" s="115">
        <f t="shared" si="692"/>
        <v>0</v>
      </c>
      <c r="EI142" s="116">
        <f t="shared" si="693"/>
        <v>0</v>
      </c>
      <c r="EN142" s="131">
        <f t="shared" si="765"/>
        <v>0</v>
      </c>
      <c r="EO142" s="115">
        <f t="shared" si="695"/>
        <v>0</v>
      </c>
      <c r="EP142" s="116">
        <f t="shared" si="696"/>
        <v>0</v>
      </c>
      <c r="EU142" s="131">
        <f t="shared" si="766"/>
        <v>0</v>
      </c>
      <c r="EV142" s="115">
        <f t="shared" si="698"/>
        <v>0</v>
      </c>
      <c r="EW142" s="116">
        <f t="shared" si="699"/>
        <v>0</v>
      </c>
      <c r="FB142" s="131">
        <f t="shared" si="767"/>
        <v>0</v>
      </c>
      <c r="FC142" s="115">
        <f t="shared" si="701"/>
        <v>0</v>
      </c>
      <c r="FD142" s="116">
        <f t="shared" si="702"/>
        <v>0</v>
      </c>
      <c r="FI142" s="131">
        <f t="shared" si="768"/>
        <v>0</v>
      </c>
      <c r="FJ142" s="115">
        <f t="shared" si="704"/>
        <v>0</v>
      </c>
      <c r="FK142" s="116">
        <f t="shared" si="705"/>
        <v>0</v>
      </c>
      <c r="FP142" s="131">
        <f t="shared" si="769"/>
        <v>0</v>
      </c>
      <c r="FQ142" s="115">
        <f t="shared" si="707"/>
        <v>0</v>
      </c>
      <c r="FR142" s="116">
        <f t="shared" si="708"/>
        <v>0</v>
      </c>
      <c r="FW142" s="131">
        <f t="shared" si="770"/>
        <v>0</v>
      </c>
      <c r="FX142" s="115">
        <f t="shared" si="710"/>
        <v>0</v>
      </c>
      <c r="FY142" s="116">
        <f t="shared" si="711"/>
        <v>0</v>
      </c>
      <c r="GD142" s="131">
        <f t="shared" si="771"/>
        <v>0</v>
      </c>
      <c r="GE142" s="115">
        <f t="shared" si="713"/>
        <v>0</v>
      </c>
      <c r="GF142" s="116">
        <f t="shared" si="714"/>
        <v>0</v>
      </c>
      <c r="GK142" s="131">
        <f t="shared" si="772"/>
        <v>0</v>
      </c>
      <c r="GL142" s="115">
        <f t="shared" si="716"/>
        <v>0</v>
      </c>
      <c r="GM142" s="116">
        <f t="shared" si="717"/>
        <v>0</v>
      </c>
      <c r="GR142" s="131">
        <f t="shared" si="773"/>
        <v>0</v>
      </c>
      <c r="GS142" s="115">
        <f t="shared" si="719"/>
        <v>0</v>
      </c>
      <c r="GT142" s="116">
        <f t="shared" si="720"/>
        <v>0</v>
      </c>
      <c r="GY142" s="131">
        <f t="shared" si="774"/>
        <v>0</v>
      </c>
      <c r="GZ142" s="115">
        <f t="shared" si="722"/>
        <v>0</v>
      </c>
      <c r="HA142" s="116">
        <f t="shared" si="723"/>
        <v>0</v>
      </c>
      <c r="HF142" s="131">
        <f t="shared" si="775"/>
        <v>0</v>
      </c>
      <c r="HG142" s="115">
        <f t="shared" si="725"/>
        <v>0</v>
      </c>
      <c r="HH142" s="116">
        <f t="shared" si="726"/>
        <v>0</v>
      </c>
      <c r="HM142" s="131">
        <f t="shared" si="776"/>
        <v>0</v>
      </c>
      <c r="HN142" s="115">
        <f t="shared" si="728"/>
        <v>0</v>
      </c>
      <c r="HO142" s="116">
        <f t="shared" si="729"/>
        <v>0</v>
      </c>
      <c r="HT142" s="131">
        <f t="shared" si="777"/>
        <v>0</v>
      </c>
      <c r="HU142" s="115">
        <f t="shared" si="731"/>
        <v>0</v>
      </c>
      <c r="HV142" s="116">
        <f t="shared" si="732"/>
        <v>0</v>
      </c>
      <c r="IA142" s="131">
        <f t="shared" si="778"/>
        <v>0</v>
      </c>
      <c r="IB142" s="115">
        <f t="shared" si="734"/>
        <v>0</v>
      </c>
      <c r="IC142" s="116">
        <f t="shared" si="735"/>
        <v>0</v>
      </c>
      <c r="IH142" s="131">
        <f t="shared" si="779"/>
        <v>0</v>
      </c>
      <c r="II142" s="115">
        <f t="shared" si="737"/>
        <v>0</v>
      </c>
      <c r="IJ142" s="116">
        <f t="shared" si="738"/>
        <v>0</v>
      </c>
      <c r="IO142" s="131">
        <f t="shared" si="780"/>
        <v>0</v>
      </c>
      <c r="IP142" s="115">
        <f t="shared" si="740"/>
        <v>0</v>
      </c>
      <c r="IQ142" s="116">
        <f t="shared" si="741"/>
        <v>0</v>
      </c>
    </row>
    <row r="143" spans="9:251" ht="11.25">
      <c r="I143" s="131">
        <f t="shared" si="742"/>
        <v>25232493.400000002</v>
      </c>
      <c r="J143" s="115">
        <f t="shared" si="743"/>
        <v>25232490.4</v>
      </c>
      <c r="K143" s="116">
        <f t="shared" si="744"/>
        <v>3.0000000037252903</v>
      </c>
      <c r="R143" s="131">
        <f t="shared" si="745"/>
        <v>12400691</v>
      </c>
      <c r="S143" s="115">
        <f t="shared" si="746"/>
        <v>12400691.399999999</v>
      </c>
      <c r="T143" s="116">
        <f t="shared" si="747"/>
        <v>-0.3999999985098839</v>
      </c>
      <c r="Y143" s="131">
        <f t="shared" si="748"/>
        <v>3662895</v>
      </c>
      <c r="Z143" s="115">
        <f t="shared" si="644"/>
        <v>3662895</v>
      </c>
      <c r="AA143" s="116">
        <f t="shared" si="645"/>
        <v>0</v>
      </c>
      <c r="AF143" s="131">
        <f t="shared" si="749"/>
        <v>2358960</v>
      </c>
      <c r="AG143" s="115">
        <f t="shared" si="647"/>
        <v>2358960</v>
      </c>
      <c r="AH143" s="116">
        <f t="shared" si="648"/>
        <v>0</v>
      </c>
      <c r="AM143" s="131">
        <f t="shared" si="750"/>
        <v>0</v>
      </c>
      <c r="AN143" s="115">
        <f t="shared" si="650"/>
        <v>0</v>
      </c>
      <c r="AO143" s="116">
        <f t="shared" si="651"/>
        <v>0</v>
      </c>
      <c r="AT143" s="131">
        <f t="shared" si="751"/>
        <v>360748</v>
      </c>
      <c r="AU143" s="115">
        <f t="shared" si="653"/>
        <v>360748</v>
      </c>
      <c r="AV143" s="116">
        <f t="shared" si="654"/>
        <v>0</v>
      </c>
      <c r="BA143" s="131">
        <f t="shared" si="752"/>
        <v>2698713</v>
      </c>
      <c r="BB143" s="115">
        <f t="shared" si="656"/>
        <v>2698713</v>
      </c>
      <c r="BC143" s="116">
        <f t="shared" si="657"/>
        <v>0</v>
      </c>
      <c r="BH143" s="131">
        <f t="shared" si="753"/>
        <v>1664502</v>
      </c>
      <c r="BI143" s="115">
        <f t="shared" si="659"/>
        <v>1664502</v>
      </c>
      <c r="BJ143" s="116">
        <f t="shared" si="660"/>
        <v>0</v>
      </c>
      <c r="BO143" s="131">
        <f t="shared" si="754"/>
        <v>296084</v>
      </c>
      <c r="BP143" s="115">
        <f t="shared" si="662"/>
        <v>296084</v>
      </c>
      <c r="BQ143" s="116">
        <f t="shared" si="663"/>
        <v>0</v>
      </c>
      <c r="BV143" s="131">
        <f t="shared" si="755"/>
        <v>738127</v>
      </c>
      <c r="BW143" s="115">
        <f t="shared" si="665"/>
        <v>738127</v>
      </c>
      <c r="BX143" s="116">
        <f t="shared" si="666"/>
        <v>0</v>
      </c>
      <c r="CC143" s="131">
        <f t="shared" si="756"/>
        <v>3750483</v>
      </c>
      <c r="CD143" s="115">
        <f t="shared" si="668"/>
        <v>3750483</v>
      </c>
      <c r="CE143" s="116">
        <f t="shared" si="669"/>
        <v>0</v>
      </c>
      <c r="CJ143" s="131">
        <f t="shared" si="757"/>
        <v>93956</v>
      </c>
      <c r="CK143" s="115">
        <f t="shared" si="671"/>
        <v>93956</v>
      </c>
      <c r="CL143" s="116">
        <f t="shared" si="672"/>
        <v>0</v>
      </c>
      <c r="CQ143" s="131">
        <f t="shared" si="758"/>
        <v>205556</v>
      </c>
      <c r="CR143" s="115">
        <f t="shared" si="674"/>
        <v>205556</v>
      </c>
      <c r="CS143" s="116">
        <f t="shared" si="675"/>
        <v>0</v>
      </c>
      <c r="CX143" s="131">
        <f t="shared" si="759"/>
        <v>135834</v>
      </c>
      <c r="CY143" s="115">
        <f t="shared" si="677"/>
        <v>135834</v>
      </c>
      <c r="CZ143" s="116">
        <f t="shared" si="678"/>
        <v>0</v>
      </c>
      <c r="DE143" s="131">
        <f t="shared" si="760"/>
        <v>168046</v>
      </c>
      <c r="DF143" s="115">
        <f t="shared" si="680"/>
        <v>168046</v>
      </c>
      <c r="DG143" s="116">
        <f t="shared" si="681"/>
        <v>0</v>
      </c>
      <c r="DL143" s="131">
        <f t="shared" si="761"/>
        <v>66745</v>
      </c>
      <c r="DM143" s="115">
        <f t="shared" si="683"/>
        <v>66745</v>
      </c>
      <c r="DN143" s="116">
        <f t="shared" si="684"/>
        <v>0</v>
      </c>
      <c r="DS143" s="131">
        <f t="shared" si="762"/>
        <v>194664</v>
      </c>
      <c r="DT143" s="115">
        <f t="shared" si="686"/>
        <v>194664</v>
      </c>
      <c r="DU143" s="116">
        <f t="shared" si="687"/>
        <v>0</v>
      </c>
      <c r="DZ143" s="131">
        <f t="shared" si="763"/>
        <v>185273</v>
      </c>
      <c r="EA143" s="115">
        <f t="shared" si="689"/>
        <v>185273</v>
      </c>
      <c r="EB143" s="116">
        <f t="shared" si="690"/>
        <v>0</v>
      </c>
      <c r="EG143" s="131">
        <f t="shared" si="764"/>
        <v>151398</v>
      </c>
      <c r="EH143" s="115">
        <f t="shared" si="692"/>
        <v>151398</v>
      </c>
      <c r="EI143" s="116">
        <f t="shared" si="693"/>
        <v>0</v>
      </c>
      <c r="EN143" s="131">
        <f t="shared" si="765"/>
        <v>143907</v>
      </c>
      <c r="EO143" s="115">
        <f t="shared" si="695"/>
        <v>143907</v>
      </c>
      <c r="EP143" s="116">
        <f t="shared" si="696"/>
        <v>0</v>
      </c>
      <c r="EU143" s="131">
        <f t="shared" si="766"/>
        <v>227337</v>
      </c>
      <c r="EV143" s="115">
        <f t="shared" si="698"/>
        <v>227337</v>
      </c>
      <c r="EW143" s="116">
        <f t="shared" si="699"/>
        <v>0</v>
      </c>
      <c r="FB143" s="131">
        <f t="shared" si="767"/>
        <v>132980</v>
      </c>
      <c r="FC143" s="115">
        <f t="shared" si="701"/>
        <v>132980</v>
      </c>
      <c r="FD143" s="116">
        <f t="shared" si="702"/>
        <v>0</v>
      </c>
      <c r="FI143" s="131">
        <f t="shared" si="768"/>
        <v>219925</v>
      </c>
      <c r="FJ143" s="115">
        <f t="shared" si="704"/>
        <v>219925</v>
      </c>
      <c r="FK143" s="116">
        <f t="shared" si="705"/>
        <v>0</v>
      </c>
      <c r="FP143" s="131">
        <f t="shared" si="769"/>
        <v>101793</v>
      </c>
      <c r="FQ143" s="115">
        <f t="shared" si="707"/>
        <v>101793</v>
      </c>
      <c r="FR143" s="116">
        <f t="shared" si="708"/>
        <v>0</v>
      </c>
      <c r="FW143" s="131">
        <f t="shared" si="770"/>
        <v>205805</v>
      </c>
      <c r="FX143" s="115">
        <f t="shared" si="710"/>
        <v>205805</v>
      </c>
      <c r="FY143" s="116">
        <f t="shared" si="711"/>
        <v>0</v>
      </c>
      <c r="GD143" s="131">
        <f t="shared" si="771"/>
        <v>136620</v>
      </c>
      <c r="GE143" s="115">
        <f t="shared" si="713"/>
        <v>136620</v>
      </c>
      <c r="GF143" s="116">
        <f t="shared" si="714"/>
        <v>0</v>
      </c>
      <c r="GK143" s="131">
        <f t="shared" si="772"/>
        <v>127144</v>
      </c>
      <c r="GL143" s="115">
        <f t="shared" si="716"/>
        <v>127144</v>
      </c>
      <c r="GM143" s="116">
        <f t="shared" si="717"/>
        <v>0</v>
      </c>
      <c r="GR143" s="131">
        <f t="shared" si="773"/>
        <v>191073</v>
      </c>
      <c r="GS143" s="115">
        <f t="shared" si="719"/>
        <v>191073</v>
      </c>
      <c r="GT143" s="116">
        <f t="shared" si="720"/>
        <v>0</v>
      </c>
      <c r="GY143" s="131">
        <f t="shared" si="774"/>
        <v>100454</v>
      </c>
      <c r="GZ143" s="115">
        <f t="shared" si="722"/>
        <v>100454</v>
      </c>
      <c r="HA143" s="116">
        <f t="shared" si="723"/>
        <v>0</v>
      </c>
      <c r="HF143" s="131">
        <f t="shared" si="775"/>
        <v>146699</v>
      </c>
      <c r="HG143" s="115">
        <f t="shared" si="725"/>
        <v>146699</v>
      </c>
      <c r="HH143" s="116">
        <f t="shared" si="726"/>
        <v>0</v>
      </c>
      <c r="HM143" s="131">
        <f t="shared" si="776"/>
        <v>121358</v>
      </c>
      <c r="HN143" s="115">
        <f t="shared" si="728"/>
        <v>121358</v>
      </c>
      <c r="HO143" s="116">
        <f t="shared" si="729"/>
        <v>0</v>
      </c>
      <c r="HT143" s="131">
        <f t="shared" si="777"/>
        <v>153315</v>
      </c>
      <c r="HU143" s="115">
        <f t="shared" si="731"/>
        <v>153315</v>
      </c>
      <c r="HV143" s="116">
        <f t="shared" si="732"/>
        <v>0</v>
      </c>
      <c r="IA143" s="131">
        <f t="shared" si="778"/>
        <v>127895</v>
      </c>
      <c r="IB143" s="115">
        <f t="shared" si="734"/>
        <v>127895</v>
      </c>
      <c r="IC143" s="116">
        <f t="shared" si="735"/>
        <v>0</v>
      </c>
      <c r="IH143" s="131">
        <f t="shared" si="779"/>
        <v>191423</v>
      </c>
      <c r="II143" s="115">
        <f t="shared" si="737"/>
        <v>191423</v>
      </c>
      <c r="IJ143" s="116">
        <f t="shared" si="738"/>
        <v>0</v>
      </c>
      <c r="IO143" s="131">
        <f t="shared" si="780"/>
        <v>221283</v>
      </c>
      <c r="IP143" s="115">
        <f t="shared" si="740"/>
        <v>221283</v>
      </c>
      <c r="IQ143" s="116">
        <f t="shared" si="741"/>
        <v>0</v>
      </c>
    </row>
    <row r="144" spans="9:251" ht="11.25">
      <c r="I144" s="131">
        <f t="shared" si="742"/>
        <v>1615521</v>
      </c>
      <c r="J144" s="115">
        <f t="shared" si="743"/>
        <v>1615521</v>
      </c>
      <c r="K144" s="116">
        <f t="shared" si="744"/>
        <v>0</v>
      </c>
      <c r="R144" s="131">
        <f t="shared" si="745"/>
        <v>1577720</v>
      </c>
      <c r="S144" s="115">
        <f t="shared" si="746"/>
        <v>1577720</v>
      </c>
      <c r="T144" s="116">
        <f t="shared" si="747"/>
        <v>0</v>
      </c>
      <c r="Y144" s="131">
        <f t="shared" si="748"/>
        <v>30130</v>
      </c>
      <c r="Z144" s="115">
        <f t="shared" si="644"/>
        <v>30130</v>
      </c>
      <c r="AA144" s="116">
        <f t="shared" si="645"/>
        <v>0</v>
      </c>
      <c r="AF144" s="131">
        <f t="shared" si="749"/>
        <v>7671</v>
      </c>
      <c r="AG144" s="115">
        <f t="shared" si="647"/>
        <v>7671</v>
      </c>
      <c r="AH144" s="116">
        <f t="shared" si="648"/>
        <v>0</v>
      </c>
      <c r="AM144" s="131">
        <f t="shared" si="750"/>
        <v>0</v>
      </c>
      <c r="AN144" s="115">
        <f t="shared" si="650"/>
        <v>0</v>
      </c>
      <c r="AO144" s="116">
        <f t="shared" si="651"/>
        <v>0</v>
      </c>
      <c r="AT144" s="131">
        <f t="shared" si="751"/>
        <v>0</v>
      </c>
      <c r="AU144" s="115">
        <f t="shared" si="653"/>
        <v>0</v>
      </c>
      <c r="AV144" s="116">
        <f t="shared" si="654"/>
        <v>0</v>
      </c>
      <c r="BA144" s="131">
        <f t="shared" si="752"/>
        <v>0</v>
      </c>
      <c r="BB144" s="115">
        <f t="shared" si="656"/>
        <v>0</v>
      </c>
      <c r="BC144" s="116">
        <f t="shared" si="657"/>
        <v>0</v>
      </c>
      <c r="BH144" s="131">
        <f t="shared" si="753"/>
        <v>0</v>
      </c>
      <c r="BI144" s="115">
        <f t="shared" si="659"/>
        <v>0</v>
      </c>
      <c r="BJ144" s="116">
        <f t="shared" si="660"/>
        <v>0</v>
      </c>
      <c r="BO144" s="131">
        <f t="shared" si="754"/>
        <v>0</v>
      </c>
      <c r="BP144" s="115">
        <f t="shared" si="662"/>
        <v>0</v>
      </c>
      <c r="BQ144" s="116">
        <f t="shared" si="663"/>
        <v>0</v>
      </c>
      <c r="BV144" s="131">
        <f t="shared" si="755"/>
        <v>0</v>
      </c>
      <c r="BW144" s="115">
        <f t="shared" si="665"/>
        <v>0</v>
      </c>
      <c r="BX144" s="116">
        <f t="shared" si="666"/>
        <v>0</v>
      </c>
      <c r="CC144" s="131">
        <f t="shared" si="756"/>
        <v>0</v>
      </c>
      <c r="CD144" s="115">
        <f t="shared" si="668"/>
        <v>0</v>
      </c>
      <c r="CE144" s="116">
        <f t="shared" si="669"/>
        <v>0</v>
      </c>
      <c r="CJ144" s="131">
        <f t="shared" si="757"/>
        <v>0</v>
      </c>
      <c r="CK144" s="115">
        <f t="shared" si="671"/>
        <v>0</v>
      </c>
      <c r="CL144" s="116">
        <f t="shared" si="672"/>
        <v>0</v>
      </c>
      <c r="CQ144" s="131">
        <f t="shared" si="758"/>
        <v>0</v>
      </c>
      <c r="CR144" s="115">
        <f t="shared" si="674"/>
        <v>0</v>
      </c>
      <c r="CS144" s="116">
        <f t="shared" si="675"/>
        <v>0</v>
      </c>
      <c r="CX144" s="131">
        <f t="shared" si="759"/>
        <v>0</v>
      </c>
      <c r="CY144" s="115">
        <f t="shared" si="677"/>
        <v>0</v>
      </c>
      <c r="CZ144" s="116">
        <f t="shared" si="678"/>
        <v>0</v>
      </c>
      <c r="DE144" s="131">
        <f t="shared" si="760"/>
        <v>0</v>
      </c>
      <c r="DF144" s="115">
        <f t="shared" si="680"/>
        <v>0</v>
      </c>
      <c r="DG144" s="116">
        <f t="shared" si="681"/>
        <v>0</v>
      </c>
      <c r="DL144" s="131">
        <f t="shared" si="761"/>
        <v>0</v>
      </c>
      <c r="DM144" s="115">
        <f t="shared" si="683"/>
        <v>0</v>
      </c>
      <c r="DN144" s="116">
        <f t="shared" si="684"/>
        <v>0</v>
      </c>
      <c r="DS144" s="131">
        <f t="shared" si="762"/>
        <v>0</v>
      </c>
      <c r="DT144" s="115">
        <f t="shared" si="686"/>
        <v>0</v>
      </c>
      <c r="DU144" s="116">
        <f t="shared" si="687"/>
        <v>0</v>
      </c>
      <c r="DZ144" s="131">
        <f t="shared" si="763"/>
        <v>0</v>
      </c>
      <c r="EA144" s="115">
        <f t="shared" si="689"/>
        <v>0</v>
      </c>
      <c r="EB144" s="116">
        <f t="shared" si="690"/>
        <v>0</v>
      </c>
      <c r="EG144" s="131">
        <f t="shared" si="764"/>
        <v>0</v>
      </c>
      <c r="EH144" s="115">
        <f t="shared" si="692"/>
        <v>0</v>
      </c>
      <c r="EI144" s="116">
        <f t="shared" si="693"/>
        <v>0</v>
      </c>
      <c r="EN144" s="131">
        <f t="shared" si="765"/>
        <v>0</v>
      </c>
      <c r="EO144" s="115">
        <f t="shared" si="695"/>
        <v>0</v>
      </c>
      <c r="EP144" s="116">
        <f t="shared" si="696"/>
        <v>0</v>
      </c>
      <c r="EU144" s="131">
        <f t="shared" si="766"/>
        <v>0</v>
      </c>
      <c r="EV144" s="115">
        <f t="shared" si="698"/>
        <v>0</v>
      </c>
      <c r="EW144" s="116">
        <f t="shared" si="699"/>
        <v>0</v>
      </c>
      <c r="FB144" s="131">
        <f t="shared" si="767"/>
        <v>0</v>
      </c>
      <c r="FC144" s="115">
        <f t="shared" si="701"/>
        <v>0</v>
      </c>
      <c r="FD144" s="116">
        <f t="shared" si="702"/>
        <v>0</v>
      </c>
      <c r="FI144" s="131">
        <f t="shared" si="768"/>
        <v>0</v>
      </c>
      <c r="FJ144" s="115">
        <f t="shared" si="704"/>
        <v>0</v>
      </c>
      <c r="FK144" s="116">
        <f t="shared" si="705"/>
        <v>0</v>
      </c>
      <c r="FP144" s="131">
        <f t="shared" si="769"/>
        <v>0</v>
      </c>
      <c r="FQ144" s="115">
        <f t="shared" si="707"/>
        <v>0</v>
      </c>
      <c r="FR144" s="116">
        <f t="shared" si="708"/>
        <v>0</v>
      </c>
      <c r="FW144" s="131">
        <f t="shared" si="770"/>
        <v>0</v>
      </c>
      <c r="FX144" s="115">
        <f t="shared" si="710"/>
        <v>0</v>
      </c>
      <c r="FY144" s="116">
        <f t="shared" si="711"/>
        <v>0</v>
      </c>
      <c r="GD144" s="131">
        <f t="shared" si="771"/>
        <v>0</v>
      </c>
      <c r="GE144" s="115">
        <f t="shared" si="713"/>
        <v>0</v>
      </c>
      <c r="GF144" s="116">
        <f t="shared" si="714"/>
        <v>0</v>
      </c>
      <c r="GK144" s="131">
        <f t="shared" si="772"/>
        <v>0</v>
      </c>
      <c r="GL144" s="115">
        <f t="shared" si="716"/>
        <v>0</v>
      </c>
      <c r="GM144" s="116">
        <f t="shared" si="717"/>
        <v>0</v>
      </c>
      <c r="GR144" s="131">
        <f t="shared" si="773"/>
        <v>0</v>
      </c>
      <c r="GS144" s="115">
        <f t="shared" si="719"/>
        <v>0</v>
      </c>
      <c r="GT144" s="116">
        <f t="shared" si="720"/>
        <v>0</v>
      </c>
      <c r="GY144" s="131">
        <f t="shared" si="774"/>
        <v>0</v>
      </c>
      <c r="GZ144" s="115">
        <f t="shared" si="722"/>
        <v>0</v>
      </c>
      <c r="HA144" s="116">
        <f t="shared" si="723"/>
        <v>0</v>
      </c>
      <c r="HF144" s="131">
        <f t="shared" si="775"/>
        <v>0</v>
      </c>
      <c r="HG144" s="115">
        <f t="shared" si="725"/>
        <v>0</v>
      </c>
      <c r="HH144" s="116">
        <f t="shared" si="726"/>
        <v>0</v>
      </c>
      <c r="HM144" s="131">
        <f t="shared" si="776"/>
        <v>0</v>
      </c>
      <c r="HN144" s="115">
        <f t="shared" si="728"/>
        <v>0</v>
      </c>
      <c r="HO144" s="116">
        <f t="shared" si="729"/>
        <v>0</v>
      </c>
      <c r="HT144" s="131">
        <f t="shared" si="777"/>
        <v>0</v>
      </c>
      <c r="HU144" s="115">
        <f t="shared" si="731"/>
        <v>0</v>
      </c>
      <c r="HV144" s="116">
        <f t="shared" si="732"/>
        <v>0</v>
      </c>
      <c r="IA144" s="131">
        <f t="shared" si="778"/>
        <v>0</v>
      </c>
      <c r="IB144" s="115">
        <f t="shared" si="734"/>
        <v>0</v>
      </c>
      <c r="IC144" s="116">
        <f t="shared" si="735"/>
        <v>0</v>
      </c>
      <c r="IH144" s="131">
        <f t="shared" si="779"/>
        <v>0</v>
      </c>
      <c r="II144" s="115">
        <f t="shared" si="737"/>
        <v>0</v>
      </c>
      <c r="IJ144" s="116">
        <f t="shared" si="738"/>
        <v>0</v>
      </c>
      <c r="IO144" s="131">
        <f t="shared" si="780"/>
        <v>0</v>
      </c>
      <c r="IP144" s="115">
        <f t="shared" si="740"/>
        <v>0</v>
      </c>
      <c r="IQ144" s="116">
        <f t="shared" si="741"/>
        <v>0</v>
      </c>
    </row>
    <row r="145" spans="9:251" ht="11.25">
      <c r="I145" s="131">
        <f t="shared" si="742"/>
        <v>2541800</v>
      </c>
      <c r="J145" s="115">
        <f t="shared" si="743"/>
        <v>2541800</v>
      </c>
      <c r="K145" s="116">
        <f t="shared" si="744"/>
        <v>0</v>
      </c>
      <c r="R145" s="131">
        <f t="shared" si="745"/>
        <v>2541000</v>
      </c>
      <c r="S145" s="115">
        <f t="shared" si="746"/>
        <v>2541000</v>
      </c>
      <c r="T145" s="116">
        <f t="shared" si="747"/>
        <v>0</v>
      </c>
      <c r="Y145" s="131">
        <f t="shared" si="748"/>
        <v>800</v>
      </c>
      <c r="Z145" s="115">
        <f t="shared" si="644"/>
        <v>800</v>
      </c>
      <c r="AA145" s="116">
        <f t="shared" si="645"/>
        <v>0</v>
      </c>
      <c r="AF145" s="131">
        <f t="shared" si="749"/>
        <v>0</v>
      </c>
      <c r="AG145" s="115">
        <f t="shared" si="647"/>
        <v>0</v>
      </c>
      <c r="AH145" s="116">
        <f t="shared" si="648"/>
        <v>0</v>
      </c>
      <c r="AM145" s="131">
        <f t="shared" si="750"/>
        <v>0</v>
      </c>
      <c r="AN145" s="115">
        <f t="shared" si="650"/>
        <v>0</v>
      </c>
      <c r="AO145" s="116">
        <f t="shared" si="651"/>
        <v>0</v>
      </c>
      <c r="AT145" s="131">
        <f t="shared" si="751"/>
        <v>0</v>
      </c>
      <c r="AU145" s="115">
        <f t="shared" si="653"/>
        <v>0</v>
      </c>
      <c r="AV145" s="116">
        <f t="shared" si="654"/>
        <v>0</v>
      </c>
      <c r="BA145" s="131">
        <f t="shared" si="752"/>
        <v>0</v>
      </c>
      <c r="BB145" s="115">
        <f t="shared" si="656"/>
        <v>0</v>
      </c>
      <c r="BC145" s="116">
        <f t="shared" si="657"/>
        <v>0</v>
      </c>
      <c r="BH145" s="131">
        <f t="shared" si="753"/>
        <v>0</v>
      </c>
      <c r="BI145" s="115">
        <f t="shared" si="659"/>
        <v>0</v>
      </c>
      <c r="BJ145" s="116">
        <f t="shared" si="660"/>
        <v>0</v>
      </c>
      <c r="BO145" s="131">
        <f t="shared" si="754"/>
        <v>0</v>
      </c>
      <c r="BP145" s="115">
        <f t="shared" si="662"/>
        <v>0</v>
      </c>
      <c r="BQ145" s="116">
        <f t="shared" si="663"/>
        <v>0</v>
      </c>
      <c r="BV145" s="131">
        <f t="shared" si="755"/>
        <v>0</v>
      </c>
      <c r="BW145" s="115">
        <f t="shared" si="665"/>
        <v>0</v>
      </c>
      <c r="BX145" s="116">
        <f t="shared" si="666"/>
        <v>0</v>
      </c>
      <c r="CC145" s="131">
        <f t="shared" si="756"/>
        <v>0</v>
      </c>
      <c r="CD145" s="115">
        <f t="shared" si="668"/>
        <v>0</v>
      </c>
      <c r="CE145" s="116">
        <f t="shared" si="669"/>
        <v>0</v>
      </c>
      <c r="CJ145" s="131">
        <f t="shared" si="757"/>
        <v>0</v>
      </c>
      <c r="CK145" s="115">
        <f t="shared" si="671"/>
        <v>0</v>
      </c>
      <c r="CL145" s="116">
        <f t="shared" si="672"/>
        <v>0</v>
      </c>
      <c r="CQ145" s="131">
        <f t="shared" si="758"/>
        <v>0</v>
      </c>
      <c r="CR145" s="115">
        <f t="shared" si="674"/>
        <v>0</v>
      </c>
      <c r="CS145" s="116">
        <f t="shared" si="675"/>
        <v>0</v>
      </c>
      <c r="CX145" s="131">
        <f t="shared" si="759"/>
        <v>0</v>
      </c>
      <c r="CY145" s="115">
        <f t="shared" si="677"/>
        <v>0</v>
      </c>
      <c r="CZ145" s="116">
        <f t="shared" si="678"/>
        <v>0</v>
      </c>
      <c r="DE145" s="131">
        <f t="shared" si="760"/>
        <v>0</v>
      </c>
      <c r="DF145" s="115">
        <f t="shared" si="680"/>
        <v>0</v>
      </c>
      <c r="DG145" s="116">
        <f t="shared" si="681"/>
        <v>0</v>
      </c>
      <c r="DL145" s="131">
        <f t="shared" si="761"/>
        <v>0</v>
      </c>
      <c r="DM145" s="115">
        <f t="shared" si="683"/>
        <v>0</v>
      </c>
      <c r="DN145" s="116">
        <f t="shared" si="684"/>
        <v>0</v>
      </c>
      <c r="DS145" s="131">
        <f t="shared" si="762"/>
        <v>0</v>
      </c>
      <c r="DT145" s="115">
        <f t="shared" si="686"/>
        <v>0</v>
      </c>
      <c r="DU145" s="116">
        <f t="shared" si="687"/>
        <v>0</v>
      </c>
      <c r="DZ145" s="131">
        <f t="shared" si="763"/>
        <v>0</v>
      </c>
      <c r="EA145" s="115">
        <f t="shared" si="689"/>
        <v>0</v>
      </c>
      <c r="EB145" s="116">
        <f t="shared" si="690"/>
        <v>0</v>
      </c>
      <c r="EG145" s="131">
        <f t="shared" si="764"/>
        <v>0</v>
      </c>
      <c r="EH145" s="115">
        <f t="shared" si="692"/>
        <v>0</v>
      </c>
      <c r="EI145" s="116">
        <f t="shared" si="693"/>
        <v>0</v>
      </c>
      <c r="EN145" s="131">
        <f t="shared" si="765"/>
        <v>0</v>
      </c>
      <c r="EO145" s="115">
        <f t="shared" si="695"/>
        <v>0</v>
      </c>
      <c r="EP145" s="116">
        <f t="shared" si="696"/>
        <v>0</v>
      </c>
      <c r="EU145" s="131">
        <f t="shared" si="766"/>
        <v>0</v>
      </c>
      <c r="EV145" s="115">
        <f t="shared" si="698"/>
        <v>0</v>
      </c>
      <c r="EW145" s="116">
        <f t="shared" si="699"/>
        <v>0</v>
      </c>
      <c r="FB145" s="131">
        <f t="shared" si="767"/>
        <v>0</v>
      </c>
      <c r="FC145" s="115">
        <f t="shared" si="701"/>
        <v>0</v>
      </c>
      <c r="FD145" s="116">
        <f t="shared" si="702"/>
        <v>0</v>
      </c>
      <c r="FI145" s="131">
        <f t="shared" si="768"/>
        <v>0</v>
      </c>
      <c r="FJ145" s="115">
        <f t="shared" si="704"/>
        <v>0</v>
      </c>
      <c r="FK145" s="116">
        <f t="shared" si="705"/>
        <v>0</v>
      </c>
      <c r="FP145" s="131">
        <f t="shared" si="769"/>
        <v>0</v>
      </c>
      <c r="FQ145" s="115">
        <f t="shared" si="707"/>
        <v>0</v>
      </c>
      <c r="FR145" s="116">
        <f t="shared" si="708"/>
        <v>0</v>
      </c>
      <c r="FW145" s="131">
        <f t="shared" si="770"/>
        <v>0</v>
      </c>
      <c r="FX145" s="115">
        <f t="shared" si="710"/>
        <v>0</v>
      </c>
      <c r="FY145" s="116">
        <f t="shared" si="711"/>
        <v>0</v>
      </c>
      <c r="GD145" s="131">
        <f t="shared" si="771"/>
        <v>0</v>
      </c>
      <c r="GE145" s="115">
        <f t="shared" si="713"/>
        <v>0</v>
      </c>
      <c r="GF145" s="116">
        <f t="shared" si="714"/>
        <v>0</v>
      </c>
      <c r="GK145" s="131">
        <f t="shared" si="772"/>
        <v>0</v>
      </c>
      <c r="GL145" s="115">
        <f t="shared" si="716"/>
        <v>0</v>
      </c>
      <c r="GM145" s="116">
        <f t="shared" si="717"/>
        <v>0</v>
      </c>
      <c r="GR145" s="131">
        <f t="shared" si="773"/>
        <v>0</v>
      </c>
      <c r="GS145" s="115">
        <f t="shared" si="719"/>
        <v>0</v>
      </c>
      <c r="GT145" s="116">
        <f t="shared" si="720"/>
        <v>0</v>
      </c>
      <c r="GY145" s="131">
        <f t="shared" si="774"/>
        <v>0</v>
      </c>
      <c r="GZ145" s="115">
        <f t="shared" si="722"/>
        <v>0</v>
      </c>
      <c r="HA145" s="116">
        <f t="shared" si="723"/>
        <v>0</v>
      </c>
      <c r="HF145" s="131">
        <f t="shared" si="775"/>
        <v>0</v>
      </c>
      <c r="HG145" s="115">
        <f t="shared" si="725"/>
        <v>0</v>
      </c>
      <c r="HH145" s="116">
        <f t="shared" si="726"/>
        <v>0</v>
      </c>
      <c r="HM145" s="131">
        <f t="shared" si="776"/>
        <v>0</v>
      </c>
      <c r="HN145" s="115">
        <f t="shared" si="728"/>
        <v>0</v>
      </c>
      <c r="HO145" s="116">
        <f t="shared" si="729"/>
        <v>0</v>
      </c>
      <c r="HT145" s="131">
        <f t="shared" si="777"/>
        <v>0</v>
      </c>
      <c r="HU145" s="115">
        <f t="shared" si="731"/>
        <v>0</v>
      </c>
      <c r="HV145" s="116">
        <f t="shared" si="732"/>
        <v>0</v>
      </c>
      <c r="IA145" s="131">
        <f t="shared" si="778"/>
        <v>0</v>
      </c>
      <c r="IB145" s="115">
        <f t="shared" si="734"/>
        <v>0</v>
      </c>
      <c r="IC145" s="116">
        <f t="shared" si="735"/>
        <v>0</v>
      </c>
      <c r="IH145" s="131">
        <f t="shared" si="779"/>
        <v>0</v>
      </c>
      <c r="II145" s="115">
        <f t="shared" si="737"/>
        <v>0</v>
      </c>
      <c r="IJ145" s="116">
        <f t="shared" si="738"/>
        <v>0</v>
      </c>
      <c r="IO145" s="131">
        <f t="shared" si="780"/>
        <v>0</v>
      </c>
      <c r="IP145" s="115">
        <f t="shared" si="740"/>
        <v>0</v>
      </c>
      <c r="IQ145" s="116">
        <f t="shared" si="741"/>
        <v>0</v>
      </c>
    </row>
    <row r="146" spans="9:251" ht="11.25">
      <c r="I146" s="131">
        <f t="shared" si="742"/>
        <v>357000</v>
      </c>
      <c r="J146" s="115">
        <f t="shared" si="743"/>
        <v>357000</v>
      </c>
      <c r="K146" s="116">
        <f t="shared" si="744"/>
        <v>0</v>
      </c>
      <c r="R146" s="131">
        <f t="shared" si="745"/>
        <v>357000</v>
      </c>
      <c r="S146" s="115">
        <f t="shared" si="746"/>
        <v>357000</v>
      </c>
      <c r="T146" s="116">
        <f t="shared" si="747"/>
        <v>0</v>
      </c>
      <c r="Y146" s="131">
        <f t="shared" si="748"/>
        <v>0</v>
      </c>
      <c r="Z146" s="115">
        <f t="shared" si="644"/>
        <v>0</v>
      </c>
      <c r="AA146" s="116">
        <f t="shared" si="645"/>
        <v>0</v>
      </c>
      <c r="AF146" s="131">
        <f t="shared" si="749"/>
        <v>0</v>
      </c>
      <c r="AG146" s="115">
        <f t="shared" si="647"/>
        <v>0</v>
      </c>
      <c r="AH146" s="116">
        <f t="shared" si="648"/>
        <v>0</v>
      </c>
      <c r="AM146" s="131">
        <f t="shared" si="750"/>
        <v>0</v>
      </c>
      <c r="AN146" s="115">
        <f t="shared" si="650"/>
        <v>0</v>
      </c>
      <c r="AO146" s="116">
        <f t="shared" si="651"/>
        <v>0</v>
      </c>
      <c r="AT146" s="131">
        <f t="shared" si="751"/>
        <v>0</v>
      </c>
      <c r="AU146" s="115">
        <f t="shared" si="653"/>
        <v>0</v>
      </c>
      <c r="AV146" s="116">
        <f t="shared" si="654"/>
        <v>0</v>
      </c>
      <c r="BA146" s="131">
        <f t="shared" si="752"/>
        <v>0</v>
      </c>
      <c r="BB146" s="115">
        <f t="shared" si="656"/>
        <v>0</v>
      </c>
      <c r="BC146" s="116">
        <f t="shared" si="657"/>
        <v>0</v>
      </c>
      <c r="BH146" s="131">
        <f t="shared" si="753"/>
        <v>0</v>
      </c>
      <c r="BI146" s="115">
        <f t="shared" si="659"/>
        <v>0</v>
      </c>
      <c r="BJ146" s="116">
        <f t="shared" si="660"/>
        <v>0</v>
      </c>
      <c r="BO146" s="131">
        <f t="shared" si="754"/>
        <v>0</v>
      </c>
      <c r="BP146" s="115">
        <f t="shared" si="662"/>
        <v>0</v>
      </c>
      <c r="BQ146" s="116">
        <f t="shared" si="663"/>
        <v>0</v>
      </c>
      <c r="BV146" s="131">
        <f t="shared" si="755"/>
        <v>0</v>
      </c>
      <c r="BW146" s="115">
        <f t="shared" si="665"/>
        <v>0</v>
      </c>
      <c r="BX146" s="116">
        <f t="shared" si="666"/>
        <v>0</v>
      </c>
      <c r="CC146" s="131">
        <f t="shared" si="756"/>
        <v>0</v>
      </c>
      <c r="CD146" s="115">
        <f t="shared" si="668"/>
        <v>0</v>
      </c>
      <c r="CE146" s="116">
        <f t="shared" si="669"/>
        <v>0</v>
      </c>
      <c r="CJ146" s="131">
        <f t="shared" si="757"/>
        <v>0</v>
      </c>
      <c r="CK146" s="115">
        <f t="shared" si="671"/>
        <v>0</v>
      </c>
      <c r="CL146" s="116">
        <f t="shared" si="672"/>
        <v>0</v>
      </c>
      <c r="CQ146" s="131">
        <f t="shared" si="758"/>
        <v>0</v>
      </c>
      <c r="CR146" s="115">
        <f t="shared" si="674"/>
        <v>0</v>
      </c>
      <c r="CS146" s="116">
        <f t="shared" si="675"/>
        <v>0</v>
      </c>
      <c r="CX146" s="131">
        <f t="shared" si="759"/>
        <v>0</v>
      </c>
      <c r="CY146" s="115">
        <f t="shared" si="677"/>
        <v>0</v>
      </c>
      <c r="CZ146" s="116">
        <f t="shared" si="678"/>
        <v>0</v>
      </c>
      <c r="DE146" s="131">
        <f t="shared" si="760"/>
        <v>0</v>
      </c>
      <c r="DF146" s="115">
        <f t="shared" si="680"/>
        <v>0</v>
      </c>
      <c r="DG146" s="116">
        <f t="shared" si="681"/>
        <v>0</v>
      </c>
      <c r="DL146" s="131">
        <f t="shared" si="761"/>
        <v>0</v>
      </c>
      <c r="DM146" s="115">
        <f t="shared" si="683"/>
        <v>0</v>
      </c>
      <c r="DN146" s="116">
        <f t="shared" si="684"/>
        <v>0</v>
      </c>
      <c r="DS146" s="131">
        <f t="shared" si="762"/>
        <v>0</v>
      </c>
      <c r="DT146" s="115">
        <f t="shared" si="686"/>
        <v>0</v>
      </c>
      <c r="DU146" s="116">
        <f t="shared" si="687"/>
        <v>0</v>
      </c>
      <c r="DZ146" s="131">
        <f t="shared" si="763"/>
        <v>0</v>
      </c>
      <c r="EA146" s="115">
        <f t="shared" si="689"/>
        <v>0</v>
      </c>
      <c r="EB146" s="116">
        <f t="shared" si="690"/>
        <v>0</v>
      </c>
      <c r="EG146" s="131">
        <f t="shared" si="764"/>
        <v>0</v>
      </c>
      <c r="EH146" s="115">
        <f t="shared" si="692"/>
        <v>0</v>
      </c>
      <c r="EI146" s="116">
        <f t="shared" si="693"/>
        <v>0</v>
      </c>
      <c r="EN146" s="131">
        <f t="shared" si="765"/>
        <v>0</v>
      </c>
      <c r="EO146" s="115">
        <f t="shared" si="695"/>
        <v>0</v>
      </c>
      <c r="EP146" s="116">
        <f t="shared" si="696"/>
        <v>0</v>
      </c>
      <c r="EU146" s="131">
        <f t="shared" si="766"/>
        <v>0</v>
      </c>
      <c r="EV146" s="115">
        <f t="shared" si="698"/>
        <v>0</v>
      </c>
      <c r="EW146" s="116">
        <f t="shared" si="699"/>
        <v>0</v>
      </c>
      <c r="FB146" s="131">
        <f t="shared" si="767"/>
        <v>0</v>
      </c>
      <c r="FC146" s="115">
        <f t="shared" si="701"/>
        <v>0</v>
      </c>
      <c r="FD146" s="116">
        <f t="shared" si="702"/>
        <v>0</v>
      </c>
      <c r="FI146" s="131">
        <f t="shared" si="768"/>
        <v>0</v>
      </c>
      <c r="FJ146" s="115">
        <f t="shared" si="704"/>
        <v>0</v>
      </c>
      <c r="FK146" s="116">
        <f t="shared" si="705"/>
        <v>0</v>
      </c>
      <c r="FP146" s="131">
        <f t="shared" si="769"/>
        <v>0</v>
      </c>
      <c r="FQ146" s="115">
        <f t="shared" si="707"/>
        <v>0</v>
      </c>
      <c r="FR146" s="116">
        <f t="shared" si="708"/>
        <v>0</v>
      </c>
      <c r="FW146" s="131">
        <f t="shared" si="770"/>
        <v>0</v>
      </c>
      <c r="FX146" s="115">
        <f t="shared" si="710"/>
        <v>0</v>
      </c>
      <c r="FY146" s="116">
        <f t="shared" si="711"/>
        <v>0</v>
      </c>
      <c r="GD146" s="131">
        <f t="shared" si="771"/>
        <v>0</v>
      </c>
      <c r="GE146" s="115">
        <f t="shared" si="713"/>
        <v>0</v>
      </c>
      <c r="GF146" s="116">
        <f t="shared" si="714"/>
        <v>0</v>
      </c>
      <c r="GK146" s="131">
        <f t="shared" si="772"/>
        <v>0</v>
      </c>
      <c r="GL146" s="115">
        <f t="shared" si="716"/>
        <v>0</v>
      </c>
      <c r="GM146" s="116">
        <f t="shared" si="717"/>
        <v>0</v>
      </c>
      <c r="GR146" s="131">
        <f t="shared" si="773"/>
        <v>0</v>
      </c>
      <c r="GS146" s="115">
        <f t="shared" si="719"/>
        <v>0</v>
      </c>
      <c r="GT146" s="116">
        <f t="shared" si="720"/>
        <v>0</v>
      </c>
      <c r="GY146" s="131">
        <f t="shared" si="774"/>
        <v>0</v>
      </c>
      <c r="GZ146" s="115">
        <f t="shared" si="722"/>
        <v>0</v>
      </c>
      <c r="HA146" s="116">
        <f t="shared" si="723"/>
        <v>0</v>
      </c>
      <c r="HF146" s="131">
        <f t="shared" si="775"/>
        <v>0</v>
      </c>
      <c r="HG146" s="115">
        <f t="shared" si="725"/>
        <v>0</v>
      </c>
      <c r="HH146" s="116">
        <f t="shared" si="726"/>
        <v>0</v>
      </c>
      <c r="HM146" s="131">
        <f t="shared" si="776"/>
        <v>0</v>
      </c>
      <c r="HN146" s="115">
        <f t="shared" si="728"/>
        <v>0</v>
      </c>
      <c r="HO146" s="116">
        <f t="shared" si="729"/>
        <v>0</v>
      </c>
      <c r="HT146" s="131">
        <f t="shared" si="777"/>
        <v>0</v>
      </c>
      <c r="HU146" s="115">
        <f t="shared" si="731"/>
        <v>0</v>
      </c>
      <c r="HV146" s="116">
        <f t="shared" si="732"/>
        <v>0</v>
      </c>
      <c r="IA146" s="131">
        <f t="shared" si="778"/>
        <v>0</v>
      </c>
      <c r="IB146" s="115">
        <f t="shared" si="734"/>
        <v>0</v>
      </c>
      <c r="IC146" s="116">
        <f t="shared" si="735"/>
        <v>0</v>
      </c>
      <c r="IH146" s="131">
        <f t="shared" si="779"/>
        <v>0</v>
      </c>
      <c r="II146" s="115">
        <f t="shared" si="737"/>
        <v>0</v>
      </c>
      <c r="IJ146" s="116">
        <f t="shared" si="738"/>
        <v>0</v>
      </c>
      <c r="IO146" s="131">
        <f t="shared" si="780"/>
        <v>0</v>
      </c>
      <c r="IP146" s="115">
        <f t="shared" si="740"/>
        <v>0</v>
      </c>
      <c r="IQ146" s="116">
        <f t="shared" si="741"/>
        <v>0</v>
      </c>
    </row>
    <row r="147" spans="9:251" ht="11.25">
      <c r="I147" s="131">
        <f t="shared" si="742"/>
        <v>0</v>
      </c>
      <c r="J147" s="115">
        <f t="shared" si="743"/>
        <v>0</v>
      </c>
      <c r="K147" s="116">
        <f t="shared" si="744"/>
        <v>0</v>
      </c>
      <c r="R147" s="131">
        <f t="shared" si="745"/>
        <v>0</v>
      </c>
      <c r="S147" s="115">
        <f t="shared" si="746"/>
        <v>0</v>
      </c>
      <c r="T147" s="116">
        <f t="shared" si="747"/>
        <v>0</v>
      </c>
      <c r="Y147" s="131">
        <f t="shared" si="748"/>
        <v>0</v>
      </c>
      <c r="Z147" s="115">
        <f t="shared" si="644"/>
        <v>0</v>
      </c>
      <c r="AA147" s="116">
        <f t="shared" si="645"/>
        <v>0</v>
      </c>
      <c r="AF147" s="131">
        <f t="shared" si="749"/>
        <v>0</v>
      </c>
      <c r="AG147" s="115">
        <f t="shared" si="647"/>
        <v>0</v>
      </c>
      <c r="AH147" s="116">
        <f t="shared" si="648"/>
        <v>0</v>
      </c>
      <c r="AM147" s="131">
        <f t="shared" si="750"/>
        <v>0</v>
      </c>
      <c r="AN147" s="115">
        <f t="shared" si="650"/>
        <v>0</v>
      </c>
      <c r="AO147" s="116">
        <f t="shared" si="651"/>
        <v>0</v>
      </c>
      <c r="AT147" s="131">
        <f t="shared" si="751"/>
        <v>0</v>
      </c>
      <c r="AU147" s="115">
        <f t="shared" si="653"/>
        <v>0</v>
      </c>
      <c r="AV147" s="116">
        <f t="shared" si="654"/>
        <v>0</v>
      </c>
      <c r="BA147" s="131">
        <f t="shared" si="752"/>
        <v>0</v>
      </c>
      <c r="BB147" s="115">
        <f t="shared" si="656"/>
        <v>0</v>
      </c>
      <c r="BC147" s="116">
        <f t="shared" si="657"/>
        <v>0</v>
      </c>
      <c r="BH147" s="131">
        <f t="shared" si="753"/>
        <v>0</v>
      </c>
      <c r="BI147" s="115">
        <f t="shared" si="659"/>
        <v>0</v>
      </c>
      <c r="BJ147" s="116">
        <f t="shared" si="660"/>
        <v>0</v>
      </c>
      <c r="BO147" s="131">
        <f t="shared" si="754"/>
        <v>0</v>
      </c>
      <c r="BP147" s="115">
        <f t="shared" si="662"/>
        <v>0</v>
      </c>
      <c r="BQ147" s="116">
        <f t="shared" si="663"/>
        <v>0</v>
      </c>
      <c r="BV147" s="131">
        <f t="shared" si="755"/>
        <v>0</v>
      </c>
      <c r="BW147" s="115">
        <f t="shared" si="665"/>
        <v>0</v>
      </c>
      <c r="BX147" s="116">
        <f t="shared" si="666"/>
        <v>0</v>
      </c>
      <c r="CC147" s="131">
        <f t="shared" si="756"/>
        <v>0</v>
      </c>
      <c r="CD147" s="115">
        <f t="shared" si="668"/>
        <v>0</v>
      </c>
      <c r="CE147" s="116">
        <f t="shared" si="669"/>
        <v>0</v>
      </c>
      <c r="CJ147" s="131">
        <f t="shared" si="757"/>
        <v>0</v>
      </c>
      <c r="CK147" s="115">
        <f t="shared" si="671"/>
        <v>0</v>
      </c>
      <c r="CL147" s="116">
        <f t="shared" si="672"/>
        <v>0</v>
      </c>
      <c r="CQ147" s="131">
        <f t="shared" si="758"/>
        <v>0</v>
      </c>
      <c r="CR147" s="115">
        <f t="shared" si="674"/>
        <v>0</v>
      </c>
      <c r="CS147" s="116">
        <f t="shared" si="675"/>
        <v>0</v>
      </c>
      <c r="CX147" s="131">
        <f t="shared" si="759"/>
        <v>0</v>
      </c>
      <c r="CY147" s="115">
        <f t="shared" si="677"/>
        <v>0</v>
      </c>
      <c r="CZ147" s="116">
        <f t="shared" si="678"/>
        <v>0</v>
      </c>
      <c r="DE147" s="131">
        <f t="shared" si="760"/>
        <v>0</v>
      </c>
      <c r="DF147" s="115">
        <f t="shared" si="680"/>
        <v>0</v>
      </c>
      <c r="DG147" s="116">
        <f t="shared" si="681"/>
        <v>0</v>
      </c>
      <c r="DL147" s="131">
        <f t="shared" si="761"/>
        <v>0</v>
      </c>
      <c r="DM147" s="115">
        <f t="shared" si="683"/>
        <v>0</v>
      </c>
      <c r="DN147" s="116">
        <f t="shared" si="684"/>
        <v>0</v>
      </c>
      <c r="DS147" s="131">
        <f t="shared" si="762"/>
        <v>0</v>
      </c>
      <c r="DT147" s="115">
        <f t="shared" si="686"/>
        <v>0</v>
      </c>
      <c r="DU147" s="116">
        <f t="shared" si="687"/>
        <v>0</v>
      </c>
      <c r="DZ147" s="131">
        <f t="shared" si="763"/>
        <v>0</v>
      </c>
      <c r="EA147" s="115">
        <f t="shared" si="689"/>
        <v>0</v>
      </c>
      <c r="EB147" s="116">
        <f t="shared" si="690"/>
        <v>0</v>
      </c>
      <c r="EG147" s="131">
        <f t="shared" si="764"/>
        <v>0</v>
      </c>
      <c r="EH147" s="115">
        <f t="shared" si="692"/>
        <v>0</v>
      </c>
      <c r="EI147" s="116">
        <f t="shared" si="693"/>
        <v>0</v>
      </c>
      <c r="EN147" s="131">
        <f t="shared" si="765"/>
        <v>0</v>
      </c>
      <c r="EO147" s="115">
        <f t="shared" si="695"/>
        <v>0</v>
      </c>
      <c r="EP147" s="116">
        <f t="shared" si="696"/>
        <v>0</v>
      </c>
      <c r="EU147" s="131">
        <f t="shared" si="766"/>
        <v>0</v>
      </c>
      <c r="EV147" s="115">
        <f t="shared" si="698"/>
        <v>0</v>
      </c>
      <c r="EW147" s="116">
        <f t="shared" si="699"/>
        <v>0</v>
      </c>
      <c r="FB147" s="131">
        <f t="shared" si="767"/>
        <v>0</v>
      </c>
      <c r="FC147" s="115">
        <f t="shared" si="701"/>
        <v>0</v>
      </c>
      <c r="FD147" s="116">
        <f t="shared" si="702"/>
        <v>0</v>
      </c>
      <c r="FI147" s="131">
        <f t="shared" si="768"/>
        <v>0</v>
      </c>
      <c r="FJ147" s="115">
        <f t="shared" si="704"/>
        <v>0</v>
      </c>
      <c r="FK147" s="116">
        <f t="shared" si="705"/>
        <v>0</v>
      </c>
      <c r="FP147" s="131">
        <f t="shared" si="769"/>
        <v>0</v>
      </c>
      <c r="FQ147" s="115">
        <f t="shared" si="707"/>
        <v>0</v>
      </c>
      <c r="FR147" s="116">
        <f t="shared" si="708"/>
        <v>0</v>
      </c>
      <c r="FW147" s="131">
        <f t="shared" si="770"/>
        <v>0</v>
      </c>
      <c r="FX147" s="115">
        <f t="shared" si="710"/>
        <v>0</v>
      </c>
      <c r="FY147" s="116">
        <f t="shared" si="711"/>
        <v>0</v>
      </c>
      <c r="GD147" s="131">
        <f t="shared" si="771"/>
        <v>0</v>
      </c>
      <c r="GE147" s="115">
        <f t="shared" si="713"/>
        <v>0</v>
      </c>
      <c r="GF147" s="116">
        <f t="shared" si="714"/>
        <v>0</v>
      </c>
      <c r="GK147" s="131">
        <f t="shared" si="772"/>
        <v>0</v>
      </c>
      <c r="GL147" s="115">
        <f t="shared" si="716"/>
        <v>0</v>
      </c>
      <c r="GM147" s="116">
        <f t="shared" si="717"/>
        <v>0</v>
      </c>
      <c r="GR147" s="131">
        <f t="shared" si="773"/>
        <v>0</v>
      </c>
      <c r="GS147" s="115">
        <f t="shared" si="719"/>
        <v>0</v>
      </c>
      <c r="GT147" s="116">
        <f t="shared" si="720"/>
        <v>0</v>
      </c>
      <c r="GY147" s="131">
        <f t="shared" si="774"/>
        <v>0</v>
      </c>
      <c r="GZ147" s="115">
        <f t="shared" si="722"/>
        <v>0</v>
      </c>
      <c r="HA147" s="116">
        <f t="shared" si="723"/>
        <v>0</v>
      </c>
      <c r="HF147" s="131">
        <f t="shared" si="775"/>
        <v>0</v>
      </c>
      <c r="HG147" s="115">
        <f t="shared" si="725"/>
        <v>0</v>
      </c>
      <c r="HH147" s="116">
        <f t="shared" si="726"/>
        <v>0</v>
      </c>
      <c r="HM147" s="131">
        <f t="shared" si="776"/>
        <v>0</v>
      </c>
      <c r="HN147" s="115">
        <f t="shared" si="728"/>
        <v>0</v>
      </c>
      <c r="HO147" s="116">
        <f t="shared" si="729"/>
        <v>0</v>
      </c>
      <c r="HT147" s="131">
        <f t="shared" si="777"/>
        <v>0</v>
      </c>
      <c r="HU147" s="115">
        <f t="shared" si="731"/>
        <v>0</v>
      </c>
      <c r="HV147" s="116">
        <f t="shared" si="732"/>
        <v>0</v>
      </c>
      <c r="IA147" s="131">
        <f t="shared" si="778"/>
        <v>0</v>
      </c>
      <c r="IB147" s="115">
        <f t="shared" si="734"/>
        <v>0</v>
      </c>
      <c r="IC147" s="116">
        <f t="shared" si="735"/>
        <v>0</v>
      </c>
      <c r="IH147" s="131">
        <f t="shared" si="779"/>
        <v>0</v>
      </c>
      <c r="II147" s="115">
        <f t="shared" si="737"/>
        <v>0</v>
      </c>
      <c r="IJ147" s="116">
        <f t="shared" si="738"/>
        <v>0</v>
      </c>
      <c r="IO147" s="131">
        <f t="shared" si="780"/>
        <v>0</v>
      </c>
      <c r="IP147" s="115">
        <f t="shared" si="740"/>
        <v>0</v>
      </c>
      <c r="IQ147" s="116">
        <f t="shared" si="741"/>
        <v>0</v>
      </c>
    </row>
    <row r="148" spans="9:251" ht="11.25">
      <c r="I148" s="131">
        <f t="shared" si="742"/>
        <v>7000</v>
      </c>
      <c r="J148" s="115">
        <f t="shared" si="743"/>
        <v>7000</v>
      </c>
      <c r="K148" s="116">
        <f t="shared" si="744"/>
        <v>0</v>
      </c>
      <c r="R148" s="131">
        <f t="shared" si="745"/>
        <v>7000</v>
      </c>
      <c r="S148" s="115">
        <f t="shared" si="746"/>
        <v>7000</v>
      </c>
      <c r="T148" s="116">
        <f t="shared" si="747"/>
        <v>0</v>
      </c>
      <c r="Y148" s="131">
        <f t="shared" si="748"/>
        <v>0</v>
      </c>
      <c r="Z148" s="115">
        <f t="shared" si="644"/>
        <v>0</v>
      </c>
      <c r="AA148" s="116">
        <f t="shared" si="645"/>
        <v>0</v>
      </c>
      <c r="AF148" s="131">
        <f t="shared" si="749"/>
        <v>0</v>
      </c>
      <c r="AG148" s="115">
        <f t="shared" si="647"/>
        <v>0</v>
      </c>
      <c r="AH148" s="116">
        <f t="shared" si="648"/>
        <v>0</v>
      </c>
      <c r="AM148" s="131">
        <f t="shared" si="750"/>
        <v>0</v>
      </c>
      <c r="AN148" s="115">
        <f t="shared" si="650"/>
        <v>0</v>
      </c>
      <c r="AO148" s="116">
        <f t="shared" si="651"/>
        <v>0</v>
      </c>
      <c r="AT148" s="131">
        <f t="shared" si="751"/>
        <v>0</v>
      </c>
      <c r="AU148" s="115">
        <f t="shared" si="653"/>
        <v>0</v>
      </c>
      <c r="AV148" s="116">
        <f t="shared" si="654"/>
        <v>0</v>
      </c>
      <c r="BA148" s="131">
        <f t="shared" si="752"/>
        <v>0</v>
      </c>
      <c r="BB148" s="115">
        <f t="shared" si="656"/>
        <v>0</v>
      </c>
      <c r="BC148" s="116">
        <f t="shared" si="657"/>
        <v>0</v>
      </c>
      <c r="BH148" s="131">
        <f t="shared" si="753"/>
        <v>0</v>
      </c>
      <c r="BI148" s="115">
        <f t="shared" si="659"/>
        <v>0</v>
      </c>
      <c r="BJ148" s="116">
        <f t="shared" si="660"/>
        <v>0</v>
      </c>
      <c r="BO148" s="131">
        <f t="shared" si="754"/>
        <v>0</v>
      </c>
      <c r="BP148" s="115">
        <f t="shared" si="662"/>
        <v>0</v>
      </c>
      <c r="BQ148" s="116">
        <f t="shared" si="663"/>
        <v>0</v>
      </c>
      <c r="BV148" s="131">
        <f t="shared" si="755"/>
        <v>0</v>
      </c>
      <c r="BW148" s="115">
        <f t="shared" si="665"/>
        <v>0</v>
      </c>
      <c r="BX148" s="116">
        <f t="shared" si="666"/>
        <v>0</v>
      </c>
      <c r="CC148" s="131">
        <f t="shared" si="756"/>
        <v>0</v>
      </c>
      <c r="CD148" s="115">
        <f t="shared" si="668"/>
        <v>0</v>
      </c>
      <c r="CE148" s="116">
        <f t="shared" si="669"/>
        <v>0</v>
      </c>
      <c r="CJ148" s="131">
        <f t="shared" si="757"/>
        <v>0</v>
      </c>
      <c r="CK148" s="115">
        <f t="shared" si="671"/>
        <v>0</v>
      </c>
      <c r="CL148" s="116">
        <f t="shared" si="672"/>
        <v>0</v>
      </c>
      <c r="CQ148" s="131">
        <f t="shared" si="758"/>
        <v>0</v>
      </c>
      <c r="CR148" s="115">
        <f t="shared" si="674"/>
        <v>0</v>
      </c>
      <c r="CS148" s="116">
        <f t="shared" si="675"/>
        <v>0</v>
      </c>
      <c r="CX148" s="131">
        <f t="shared" si="759"/>
        <v>0</v>
      </c>
      <c r="CY148" s="115">
        <f t="shared" si="677"/>
        <v>0</v>
      </c>
      <c r="CZ148" s="116">
        <f t="shared" si="678"/>
        <v>0</v>
      </c>
      <c r="DE148" s="131">
        <f t="shared" si="760"/>
        <v>0</v>
      </c>
      <c r="DF148" s="115">
        <f t="shared" si="680"/>
        <v>0</v>
      </c>
      <c r="DG148" s="116">
        <f t="shared" si="681"/>
        <v>0</v>
      </c>
      <c r="DL148" s="131">
        <f t="shared" si="761"/>
        <v>0</v>
      </c>
      <c r="DM148" s="115">
        <f t="shared" si="683"/>
        <v>0</v>
      </c>
      <c r="DN148" s="116">
        <f t="shared" si="684"/>
        <v>0</v>
      </c>
      <c r="DS148" s="131">
        <f t="shared" si="762"/>
        <v>0</v>
      </c>
      <c r="DT148" s="115">
        <f t="shared" si="686"/>
        <v>0</v>
      </c>
      <c r="DU148" s="116">
        <f t="shared" si="687"/>
        <v>0</v>
      </c>
      <c r="DZ148" s="131">
        <f t="shared" si="763"/>
        <v>0</v>
      </c>
      <c r="EA148" s="115">
        <f t="shared" si="689"/>
        <v>0</v>
      </c>
      <c r="EB148" s="116">
        <f t="shared" si="690"/>
        <v>0</v>
      </c>
      <c r="EG148" s="131">
        <f t="shared" si="764"/>
        <v>0</v>
      </c>
      <c r="EH148" s="115">
        <f t="shared" si="692"/>
        <v>0</v>
      </c>
      <c r="EI148" s="116">
        <f t="shared" si="693"/>
        <v>0</v>
      </c>
      <c r="EN148" s="131">
        <f t="shared" si="765"/>
        <v>0</v>
      </c>
      <c r="EO148" s="115">
        <f t="shared" si="695"/>
        <v>0</v>
      </c>
      <c r="EP148" s="116">
        <f t="shared" si="696"/>
        <v>0</v>
      </c>
      <c r="EU148" s="131">
        <f t="shared" si="766"/>
        <v>0</v>
      </c>
      <c r="EV148" s="115">
        <f t="shared" si="698"/>
        <v>0</v>
      </c>
      <c r="EW148" s="116">
        <f t="shared" si="699"/>
        <v>0</v>
      </c>
      <c r="FB148" s="131">
        <f t="shared" si="767"/>
        <v>0</v>
      </c>
      <c r="FC148" s="115">
        <f t="shared" si="701"/>
        <v>0</v>
      </c>
      <c r="FD148" s="116">
        <f t="shared" si="702"/>
        <v>0</v>
      </c>
      <c r="FI148" s="131">
        <f t="shared" si="768"/>
        <v>0</v>
      </c>
      <c r="FJ148" s="115">
        <f t="shared" si="704"/>
        <v>0</v>
      </c>
      <c r="FK148" s="116">
        <f t="shared" si="705"/>
        <v>0</v>
      </c>
      <c r="FP148" s="131">
        <f t="shared" si="769"/>
        <v>0</v>
      </c>
      <c r="FQ148" s="115">
        <f t="shared" si="707"/>
        <v>0</v>
      </c>
      <c r="FR148" s="116">
        <f t="shared" si="708"/>
        <v>0</v>
      </c>
      <c r="FW148" s="131">
        <f t="shared" si="770"/>
        <v>0</v>
      </c>
      <c r="FX148" s="115">
        <f t="shared" si="710"/>
        <v>0</v>
      </c>
      <c r="FY148" s="116">
        <f t="shared" si="711"/>
        <v>0</v>
      </c>
      <c r="GD148" s="131">
        <f t="shared" si="771"/>
        <v>0</v>
      </c>
      <c r="GE148" s="115">
        <f t="shared" si="713"/>
        <v>0</v>
      </c>
      <c r="GF148" s="116">
        <f t="shared" si="714"/>
        <v>0</v>
      </c>
      <c r="GK148" s="131">
        <f t="shared" si="772"/>
        <v>0</v>
      </c>
      <c r="GL148" s="115">
        <f t="shared" si="716"/>
        <v>0</v>
      </c>
      <c r="GM148" s="116">
        <f t="shared" si="717"/>
        <v>0</v>
      </c>
      <c r="GR148" s="131">
        <f t="shared" si="773"/>
        <v>0</v>
      </c>
      <c r="GS148" s="115">
        <f t="shared" si="719"/>
        <v>0</v>
      </c>
      <c r="GT148" s="116">
        <f t="shared" si="720"/>
        <v>0</v>
      </c>
      <c r="GY148" s="131">
        <f t="shared" si="774"/>
        <v>0</v>
      </c>
      <c r="GZ148" s="115">
        <f t="shared" si="722"/>
        <v>0</v>
      </c>
      <c r="HA148" s="116">
        <f t="shared" si="723"/>
        <v>0</v>
      </c>
      <c r="HF148" s="131">
        <f t="shared" si="775"/>
        <v>0</v>
      </c>
      <c r="HG148" s="115">
        <f t="shared" si="725"/>
        <v>0</v>
      </c>
      <c r="HH148" s="116">
        <f t="shared" si="726"/>
        <v>0</v>
      </c>
      <c r="HM148" s="131">
        <f t="shared" si="776"/>
        <v>0</v>
      </c>
      <c r="HN148" s="115">
        <f t="shared" si="728"/>
        <v>0</v>
      </c>
      <c r="HO148" s="116">
        <f t="shared" si="729"/>
        <v>0</v>
      </c>
      <c r="HT148" s="131">
        <f t="shared" si="777"/>
        <v>0</v>
      </c>
      <c r="HU148" s="115">
        <f t="shared" si="731"/>
        <v>0</v>
      </c>
      <c r="HV148" s="116">
        <f t="shared" si="732"/>
        <v>0</v>
      </c>
      <c r="IA148" s="131">
        <f t="shared" si="778"/>
        <v>0</v>
      </c>
      <c r="IB148" s="115">
        <f t="shared" si="734"/>
        <v>0</v>
      </c>
      <c r="IC148" s="116">
        <f t="shared" si="735"/>
        <v>0</v>
      </c>
      <c r="IH148" s="131">
        <f t="shared" si="779"/>
        <v>0</v>
      </c>
      <c r="II148" s="115">
        <f t="shared" si="737"/>
        <v>0</v>
      </c>
      <c r="IJ148" s="116">
        <f t="shared" si="738"/>
        <v>0</v>
      </c>
      <c r="IO148" s="131">
        <f t="shared" si="780"/>
        <v>0</v>
      </c>
      <c r="IP148" s="115">
        <f t="shared" si="740"/>
        <v>0</v>
      </c>
      <c r="IQ148" s="116">
        <f t="shared" si="741"/>
        <v>0</v>
      </c>
    </row>
    <row r="149" spans="9:251" ht="11.25">
      <c r="I149" s="131">
        <f t="shared" si="742"/>
        <v>10000</v>
      </c>
      <c r="J149" s="115">
        <f t="shared" si="743"/>
        <v>10000</v>
      </c>
      <c r="K149" s="116">
        <f t="shared" si="744"/>
        <v>0</v>
      </c>
      <c r="R149" s="131">
        <f t="shared" si="745"/>
        <v>10000</v>
      </c>
      <c r="S149" s="115">
        <f t="shared" si="746"/>
        <v>10000</v>
      </c>
      <c r="T149" s="116">
        <f t="shared" si="747"/>
        <v>0</v>
      </c>
      <c r="Y149" s="131">
        <f t="shared" si="748"/>
        <v>0</v>
      </c>
      <c r="Z149" s="115">
        <f t="shared" si="644"/>
        <v>0</v>
      </c>
      <c r="AA149" s="116">
        <f t="shared" si="645"/>
        <v>0</v>
      </c>
      <c r="AF149" s="131">
        <f t="shared" si="749"/>
        <v>0</v>
      </c>
      <c r="AG149" s="115">
        <f t="shared" si="647"/>
        <v>0</v>
      </c>
      <c r="AH149" s="116">
        <f t="shared" si="648"/>
        <v>0</v>
      </c>
      <c r="AM149" s="131">
        <f t="shared" si="750"/>
        <v>0</v>
      </c>
      <c r="AN149" s="115">
        <f t="shared" si="650"/>
        <v>0</v>
      </c>
      <c r="AO149" s="116">
        <f t="shared" si="651"/>
        <v>0</v>
      </c>
      <c r="AT149" s="131">
        <f t="shared" si="751"/>
        <v>0</v>
      </c>
      <c r="AU149" s="115">
        <f t="shared" si="653"/>
        <v>0</v>
      </c>
      <c r="AV149" s="116">
        <f t="shared" si="654"/>
        <v>0</v>
      </c>
      <c r="BA149" s="131">
        <f t="shared" si="752"/>
        <v>0</v>
      </c>
      <c r="BB149" s="115">
        <f t="shared" si="656"/>
        <v>0</v>
      </c>
      <c r="BC149" s="116">
        <f t="shared" si="657"/>
        <v>0</v>
      </c>
      <c r="BH149" s="131">
        <f t="shared" si="753"/>
        <v>0</v>
      </c>
      <c r="BI149" s="115">
        <f t="shared" si="659"/>
        <v>0</v>
      </c>
      <c r="BJ149" s="116">
        <f t="shared" si="660"/>
        <v>0</v>
      </c>
      <c r="BO149" s="131">
        <f t="shared" si="754"/>
        <v>0</v>
      </c>
      <c r="BP149" s="115">
        <f t="shared" si="662"/>
        <v>0</v>
      </c>
      <c r="BQ149" s="116">
        <f t="shared" si="663"/>
        <v>0</v>
      </c>
      <c r="BV149" s="131">
        <f t="shared" si="755"/>
        <v>0</v>
      </c>
      <c r="BW149" s="115">
        <f t="shared" si="665"/>
        <v>0</v>
      </c>
      <c r="BX149" s="116">
        <f t="shared" si="666"/>
        <v>0</v>
      </c>
      <c r="CC149" s="131">
        <f t="shared" si="756"/>
        <v>0</v>
      </c>
      <c r="CD149" s="115">
        <f t="shared" si="668"/>
        <v>0</v>
      </c>
      <c r="CE149" s="116">
        <f t="shared" si="669"/>
        <v>0</v>
      </c>
      <c r="CJ149" s="131">
        <f t="shared" si="757"/>
        <v>0</v>
      </c>
      <c r="CK149" s="115">
        <f t="shared" si="671"/>
        <v>0</v>
      </c>
      <c r="CL149" s="116">
        <f t="shared" si="672"/>
        <v>0</v>
      </c>
      <c r="CQ149" s="131">
        <f t="shared" si="758"/>
        <v>0</v>
      </c>
      <c r="CR149" s="115">
        <f t="shared" si="674"/>
        <v>0</v>
      </c>
      <c r="CS149" s="116">
        <f t="shared" si="675"/>
        <v>0</v>
      </c>
      <c r="CX149" s="131">
        <f t="shared" si="759"/>
        <v>0</v>
      </c>
      <c r="CY149" s="115">
        <f t="shared" si="677"/>
        <v>0</v>
      </c>
      <c r="CZ149" s="116">
        <f t="shared" si="678"/>
        <v>0</v>
      </c>
      <c r="DE149" s="131">
        <f t="shared" si="760"/>
        <v>0</v>
      </c>
      <c r="DF149" s="115">
        <f t="shared" si="680"/>
        <v>0</v>
      </c>
      <c r="DG149" s="116">
        <f t="shared" si="681"/>
        <v>0</v>
      </c>
      <c r="DL149" s="131">
        <f t="shared" si="761"/>
        <v>0</v>
      </c>
      <c r="DM149" s="115">
        <f t="shared" si="683"/>
        <v>0</v>
      </c>
      <c r="DN149" s="116">
        <f t="shared" si="684"/>
        <v>0</v>
      </c>
      <c r="DS149" s="131">
        <f t="shared" si="762"/>
        <v>0</v>
      </c>
      <c r="DT149" s="115">
        <f t="shared" si="686"/>
        <v>0</v>
      </c>
      <c r="DU149" s="116">
        <f t="shared" si="687"/>
        <v>0</v>
      </c>
      <c r="DZ149" s="131">
        <f t="shared" si="763"/>
        <v>0</v>
      </c>
      <c r="EA149" s="115">
        <f t="shared" si="689"/>
        <v>0</v>
      </c>
      <c r="EB149" s="116">
        <f t="shared" si="690"/>
        <v>0</v>
      </c>
      <c r="EG149" s="131">
        <f t="shared" si="764"/>
        <v>0</v>
      </c>
      <c r="EH149" s="115">
        <f t="shared" si="692"/>
        <v>0</v>
      </c>
      <c r="EI149" s="116">
        <f t="shared" si="693"/>
        <v>0</v>
      </c>
      <c r="EN149" s="131">
        <f t="shared" si="765"/>
        <v>0</v>
      </c>
      <c r="EO149" s="115">
        <f t="shared" si="695"/>
        <v>0</v>
      </c>
      <c r="EP149" s="116">
        <f t="shared" si="696"/>
        <v>0</v>
      </c>
      <c r="EU149" s="131">
        <f t="shared" si="766"/>
        <v>0</v>
      </c>
      <c r="EV149" s="115">
        <f t="shared" si="698"/>
        <v>0</v>
      </c>
      <c r="EW149" s="116">
        <f t="shared" si="699"/>
        <v>0</v>
      </c>
      <c r="FB149" s="131">
        <f t="shared" si="767"/>
        <v>0</v>
      </c>
      <c r="FC149" s="115">
        <f t="shared" si="701"/>
        <v>0</v>
      </c>
      <c r="FD149" s="116">
        <f t="shared" si="702"/>
        <v>0</v>
      </c>
      <c r="FI149" s="131">
        <f t="shared" si="768"/>
        <v>0</v>
      </c>
      <c r="FJ149" s="115">
        <f t="shared" si="704"/>
        <v>0</v>
      </c>
      <c r="FK149" s="116">
        <f t="shared" si="705"/>
        <v>0</v>
      </c>
      <c r="FP149" s="131">
        <f t="shared" si="769"/>
        <v>0</v>
      </c>
      <c r="FQ149" s="115">
        <f t="shared" si="707"/>
        <v>0</v>
      </c>
      <c r="FR149" s="116">
        <f t="shared" si="708"/>
        <v>0</v>
      </c>
      <c r="FW149" s="131">
        <f t="shared" si="770"/>
        <v>0</v>
      </c>
      <c r="FX149" s="115">
        <f t="shared" si="710"/>
        <v>0</v>
      </c>
      <c r="FY149" s="116">
        <f t="shared" si="711"/>
        <v>0</v>
      </c>
      <c r="GD149" s="131">
        <f t="shared" si="771"/>
        <v>0</v>
      </c>
      <c r="GE149" s="115">
        <f t="shared" si="713"/>
        <v>0</v>
      </c>
      <c r="GF149" s="116">
        <f t="shared" si="714"/>
        <v>0</v>
      </c>
      <c r="GK149" s="131">
        <f t="shared" si="772"/>
        <v>0</v>
      </c>
      <c r="GL149" s="115">
        <f t="shared" si="716"/>
        <v>0</v>
      </c>
      <c r="GM149" s="116">
        <f t="shared" si="717"/>
        <v>0</v>
      </c>
      <c r="GR149" s="131">
        <f t="shared" si="773"/>
        <v>0</v>
      </c>
      <c r="GS149" s="115">
        <f t="shared" si="719"/>
        <v>0</v>
      </c>
      <c r="GT149" s="116">
        <f t="shared" si="720"/>
        <v>0</v>
      </c>
      <c r="GY149" s="131">
        <f t="shared" si="774"/>
        <v>0</v>
      </c>
      <c r="GZ149" s="115">
        <f t="shared" si="722"/>
        <v>0</v>
      </c>
      <c r="HA149" s="116">
        <f t="shared" si="723"/>
        <v>0</v>
      </c>
      <c r="HF149" s="131">
        <f t="shared" si="775"/>
        <v>0</v>
      </c>
      <c r="HG149" s="115">
        <f t="shared" si="725"/>
        <v>0</v>
      </c>
      <c r="HH149" s="116">
        <f t="shared" si="726"/>
        <v>0</v>
      </c>
      <c r="HM149" s="131">
        <f t="shared" si="776"/>
        <v>0</v>
      </c>
      <c r="HN149" s="115">
        <f t="shared" si="728"/>
        <v>0</v>
      </c>
      <c r="HO149" s="116">
        <f t="shared" si="729"/>
        <v>0</v>
      </c>
      <c r="HT149" s="131">
        <f t="shared" si="777"/>
        <v>0</v>
      </c>
      <c r="HU149" s="115">
        <f t="shared" si="731"/>
        <v>0</v>
      </c>
      <c r="HV149" s="116">
        <f t="shared" si="732"/>
        <v>0</v>
      </c>
      <c r="IA149" s="131">
        <f t="shared" si="778"/>
        <v>0</v>
      </c>
      <c r="IB149" s="115">
        <f t="shared" si="734"/>
        <v>0</v>
      </c>
      <c r="IC149" s="116">
        <f t="shared" si="735"/>
        <v>0</v>
      </c>
      <c r="IH149" s="131">
        <f t="shared" si="779"/>
        <v>0</v>
      </c>
      <c r="II149" s="115">
        <f t="shared" si="737"/>
        <v>0</v>
      </c>
      <c r="IJ149" s="116">
        <f t="shared" si="738"/>
        <v>0</v>
      </c>
      <c r="IO149" s="131">
        <f t="shared" si="780"/>
        <v>0</v>
      </c>
      <c r="IP149" s="115">
        <f t="shared" si="740"/>
        <v>0</v>
      </c>
      <c r="IQ149" s="116">
        <f t="shared" si="741"/>
        <v>0</v>
      </c>
    </row>
    <row r="150" spans="9:251" ht="11.25">
      <c r="I150" s="131">
        <f t="shared" si="742"/>
        <v>340000</v>
      </c>
      <c r="J150" s="115">
        <f t="shared" si="743"/>
        <v>340000</v>
      </c>
      <c r="K150" s="116">
        <f t="shared" si="744"/>
        <v>0</v>
      </c>
      <c r="R150" s="131">
        <f t="shared" si="745"/>
        <v>340000</v>
      </c>
      <c r="S150" s="115">
        <f t="shared" si="746"/>
        <v>340000</v>
      </c>
      <c r="T150" s="116">
        <f t="shared" si="747"/>
        <v>0</v>
      </c>
      <c r="Y150" s="131">
        <f t="shared" si="748"/>
        <v>0</v>
      </c>
      <c r="Z150" s="115">
        <f t="shared" si="644"/>
        <v>0</v>
      </c>
      <c r="AA150" s="116">
        <f t="shared" si="645"/>
        <v>0</v>
      </c>
      <c r="AF150" s="131">
        <f t="shared" si="749"/>
        <v>0</v>
      </c>
      <c r="AG150" s="115">
        <f t="shared" si="647"/>
        <v>0</v>
      </c>
      <c r="AH150" s="116">
        <f t="shared" si="648"/>
        <v>0</v>
      </c>
      <c r="AM150" s="131">
        <f t="shared" si="750"/>
        <v>0</v>
      </c>
      <c r="AN150" s="115">
        <f t="shared" si="650"/>
        <v>0</v>
      </c>
      <c r="AO150" s="116">
        <f t="shared" si="651"/>
        <v>0</v>
      </c>
      <c r="AT150" s="131">
        <f t="shared" si="751"/>
        <v>0</v>
      </c>
      <c r="AU150" s="115">
        <f t="shared" si="653"/>
        <v>0</v>
      </c>
      <c r="AV150" s="116">
        <f t="shared" si="654"/>
        <v>0</v>
      </c>
      <c r="BA150" s="131">
        <f t="shared" si="752"/>
        <v>0</v>
      </c>
      <c r="BB150" s="115">
        <f t="shared" si="656"/>
        <v>0</v>
      </c>
      <c r="BC150" s="116">
        <f t="shared" si="657"/>
        <v>0</v>
      </c>
      <c r="BH150" s="131">
        <f t="shared" si="753"/>
        <v>0</v>
      </c>
      <c r="BI150" s="115">
        <f t="shared" si="659"/>
        <v>0</v>
      </c>
      <c r="BJ150" s="116">
        <f t="shared" si="660"/>
        <v>0</v>
      </c>
      <c r="BO150" s="131">
        <f t="shared" si="754"/>
        <v>0</v>
      </c>
      <c r="BP150" s="115">
        <f t="shared" si="662"/>
        <v>0</v>
      </c>
      <c r="BQ150" s="116">
        <f t="shared" si="663"/>
        <v>0</v>
      </c>
      <c r="BV150" s="131">
        <f t="shared" si="755"/>
        <v>0</v>
      </c>
      <c r="BW150" s="115">
        <f t="shared" si="665"/>
        <v>0</v>
      </c>
      <c r="BX150" s="116">
        <f t="shared" si="666"/>
        <v>0</v>
      </c>
      <c r="CC150" s="131">
        <f t="shared" si="756"/>
        <v>0</v>
      </c>
      <c r="CD150" s="115">
        <f t="shared" si="668"/>
        <v>0</v>
      </c>
      <c r="CE150" s="116">
        <f t="shared" si="669"/>
        <v>0</v>
      </c>
      <c r="CJ150" s="131">
        <f t="shared" si="757"/>
        <v>0</v>
      </c>
      <c r="CK150" s="115">
        <f t="shared" si="671"/>
        <v>0</v>
      </c>
      <c r="CL150" s="116">
        <f t="shared" si="672"/>
        <v>0</v>
      </c>
      <c r="CQ150" s="131">
        <f t="shared" si="758"/>
        <v>0</v>
      </c>
      <c r="CR150" s="115">
        <f t="shared" si="674"/>
        <v>0</v>
      </c>
      <c r="CS150" s="116">
        <f t="shared" si="675"/>
        <v>0</v>
      </c>
      <c r="CX150" s="131">
        <f t="shared" si="759"/>
        <v>0</v>
      </c>
      <c r="CY150" s="115">
        <f t="shared" si="677"/>
        <v>0</v>
      </c>
      <c r="CZ150" s="116">
        <f t="shared" si="678"/>
        <v>0</v>
      </c>
      <c r="DE150" s="131">
        <f t="shared" si="760"/>
        <v>0</v>
      </c>
      <c r="DF150" s="115">
        <f t="shared" si="680"/>
        <v>0</v>
      </c>
      <c r="DG150" s="116">
        <f t="shared" si="681"/>
        <v>0</v>
      </c>
      <c r="DL150" s="131">
        <f t="shared" si="761"/>
        <v>0</v>
      </c>
      <c r="DM150" s="115">
        <f t="shared" si="683"/>
        <v>0</v>
      </c>
      <c r="DN150" s="116">
        <f t="shared" si="684"/>
        <v>0</v>
      </c>
      <c r="DS150" s="131">
        <f t="shared" si="762"/>
        <v>0</v>
      </c>
      <c r="DT150" s="115">
        <f t="shared" si="686"/>
        <v>0</v>
      </c>
      <c r="DU150" s="116">
        <f t="shared" si="687"/>
        <v>0</v>
      </c>
      <c r="DZ150" s="131">
        <f t="shared" si="763"/>
        <v>0</v>
      </c>
      <c r="EA150" s="115">
        <f t="shared" si="689"/>
        <v>0</v>
      </c>
      <c r="EB150" s="116">
        <f t="shared" si="690"/>
        <v>0</v>
      </c>
      <c r="EG150" s="131">
        <f t="shared" si="764"/>
        <v>0</v>
      </c>
      <c r="EH150" s="115">
        <f t="shared" si="692"/>
        <v>0</v>
      </c>
      <c r="EI150" s="116">
        <f t="shared" si="693"/>
        <v>0</v>
      </c>
      <c r="EN150" s="131">
        <f t="shared" si="765"/>
        <v>0</v>
      </c>
      <c r="EO150" s="115">
        <f t="shared" si="695"/>
        <v>0</v>
      </c>
      <c r="EP150" s="116">
        <f t="shared" si="696"/>
        <v>0</v>
      </c>
      <c r="EU150" s="131">
        <f t="shared" si="766"/>
        <v>0</v>
      </c>
      <c r="EV150" s="115">
        <f t="shared" si="698"/>
        <v>0</v>
      </c>
      <c r="EW150" s="116">
        <f t="shared" si="699"/>
        <v>0</v>
      </c>
      <c r="FB150" s="131">
        <f t="shared" si="767"/>
        <v>0</v>
      </c>
      <c r="FC150" s="115">
        <f t="shared" si="701"/>
        <v>0</v>
      </c>
      <c r="FD150" s="116">
        <f t="shared" si="702"/>
        <v>0</v>
      </c>
      <c r="FI150" s="131">
        <f t="shared" si="768"/>
        <v>0</v>
      </c>
      <c r="FJ150" s="115">
        <f t="shared" si="704"/>
        <v>0</v>
      </c>
      <c r="FK150" s="116">
        <f t="shared" si="705"/>
        <v>0</v>
      </c>
      <c r="FP150" s="131">
        <f t="shared" si="769"/>
        <v>0</v>
      </c>
      <c r="FQ150" s="115">
        <f t="shared" si="707"/>
        <v>0</v>
      </c>
      <c r="FR150" s="116">
        <f t="shared" si="708"/>
        <v>0</v>
      </c>
      <c r="FW150" s="131">
        <f t="shared" si="770"/>
        <v>0</v>
      </c>
      <c r="FX150" s="115">
        <f t="shared" si="710"/>
        <v>0</v>
      </c>
      <c r="FY150" s="116">
        <f t="shared" si="711"/>
        <v>0</v>
      </c>
      <c r="GD150" s="131">
        <f t="shared" si="771"/>
        <v>0</v>
      </c>
      <c r="GE150" s="115">
        <f t="shared" si="713"/>
        <v>0</v>
      </c>
      <c r="GF150" s="116">
        <f t="shared" si="714"/>
        <v>0</v>
      </c>
      <c r="GK150" s="131">
        <f t="shared" si="772"/>
        <v>0</v>
      </c>
      <c r="GL150" s="115">
        <f t="shared" si="716"/>
        <v>0</v>
      </c>
      <c r="GM150" s="116">
        <f t="shared" si="717"/>
        <v>0</v>
      </c>
      <c r="GR150" s="131">
        <f t="shared" si="773"/>
        <v>0</v>
      </c>
      <c r="GS150" s="115">
        <f t="shared" si="719"/>
        <v>0</v>
      </c>
      <c r="GT150" s="116">
        <f t="shared" si="720"/>
        <v>0</v>
      </c>
      <c r="GY150" s="131">
        <f t="shared" si="774"/>
        <v>0</v>
      </c>
      <c r="GZ150" s="115">
        <f t="shared" si="722"/>
        <v>0</v>
      </c>
      <c r="HA150" s="116">
        <f t="shared" si="723"/>
        <v>0</v>
      </c>
      <c r="HF150" s="131">
        <f t="shared" si="775"/>
        <v>0</v>
      </c>
      <c r="HG150" s="115">
        <f t="shared" si="725"/>
        <v>0</v>
      </c>
      <c r="HH150" s="116">
        <f t="shared" si="726"/>
        <v>0</v>
      </c>
      <c r="HM150" s="131">
        <f t="shared" si="776"/>
        <v>0</v>
      </c>
      <c r="HN150" s="115">
        <f t="shared" si="728"/>
        <v>0</v>
      </c>
      <c r="HO150" s="116">
        <f t="shared" si="729"/>
        <v>0</v>
      </c>
      <c r="HT150" s="131">
        <f t="shared" si="777"/>
        <v>0</v>
      </c>
      <c r="HU150" s="115">
        <f t="shared" si="731"/>
        <v>0</v>
      </c>
      <c r="HV150" s="116">
        <f t="shared" si="732"/>
        <v>0</v>
      </c>
      <c r="IA150" s="131">
        <f t="shared" si="778"/>
        <v>0</v>
      </c>
      <c r="IB150" s="115">
        <f t="shared" si="734"/>
        <v>0</v>
      </c>
      <c r="IC150" s="116">
        <f t="shared" si="735"/>
        <v>0</v>
      </c>
      <c r="IH150" s="131">
        <f t="shared" si="779"/>
        <v>0</v>
      </c>
      <c r="II150" s="115">
        <f t="shared" si="737"/>
        <v>0</v>
      </c>
      <c r="IJ150" s="116">
        <f t="shared" si="738"/>
        <v>0</v>
      </c>
      <c r="IO150" s="131">
        <f t="shared" si="780"/>
        <v>0</v>
      </c>
      <c r="IP150" s="115">
        <f t="shared" si="740"/>
        <v>0</v>
      </c>
      <c r="IQ150" s="116">
        <f t="shared" si="741"/>
        <v>0</v>
      </c>
    </row>
    <row r="151" spans="9:251" ht="11.25">
      <c r="I151" s="131">
        <f t="shared" si="742"/>
        <v>4514321</v>
      </c>
      <c r="J151" s="115">
        <f t="shared" si="743"/>
        <v>4514321</v>
      </c>
      <c r="K151" s="116">
        <f t="shared" si="744"/>
        <v>0</v>
      </c>
      <c r="R151" s="131">
        <f t="shared" si="745"/>
        <v>4475720</v>
      </c>
      <c r="S151" s="115">
        <f t="shared" si="746"/>
        <v>4475720</v>
      </c>
      <c r="T151" s="116">
        <f t="shared" si="747"/>
        <v>0</v>
      </c>
      <c r="Y151" s="131">
        <f t="shared" si="748"/>
        <v>30930</v>
      </c>
      <c r="Z151" s="115">
        <f t="shared" si="644"/>
        <v>30930</v>
      </c>
      <c r="AA151" s="116">
        <f t="shared" si="645"/>
        <v>0</v>
      </c>
      <c r="AF151" s="131">
        <f t="shared" si="749"/>
        <v>7671</v>
      </c>
      <c r="AG151" s="115">
        <f t="shared" si="647"/>
        <v>7671</v>
      </c>
      <c r="AH151" s="116">
        <f t="shared" si="648"/>
        <v>0</v>
      </c>
      <c r="AM151" s="131">
        <f t="shared" si="750"/>
        <v>0</v>
      </c>
      <c r="AN151" s="115">
        <f t="shared" si="650"/>
        <v>0</v>
      </c>
      <c r="AO151" s="116">
        <f t="shared" si="651"/>
        <v>0</v>
      </c>
      <c r="AT151" s="131">
        <f t="shared" si="751"/>
        <v>0</v>
      </c>
      <c r="AU151" s="115">
        <f t="shared" si="653"/>
        <v>0</v>
      </c>
      <c r="AV151" s="116">
        <f t="shared" si="654"/>
        <v>0</v>
      </c>
      <c r="BA151" s="131">
        <f t="shared" si="752"/>
        <v>0</v>
      </c>
      <c r="BB151" s="115">
        <f t="shared" si="656"/>
        <v>0</v>
      </c>
      <c r="BC151" s="116">
        <f t="shared" si="657"/>
        <v>0</v>
      </c>
      <c r="BH151" s="131">
        <f t="shared" si="753"/>
        <v>0</v>
      </c>
      <c r="BI151" s="115">
        <f t="shared" si="659"/>
        <v>0</v>
      </c>
      <c r="BJ151" s="116">
        <f t="shared" si="660"/>
        <v>0</v>
      </c>
      <c r="BO151" s="131">
        <f t="shared" si="754"/>
        <v>0</v>
      </c>
      <c r="BP151" s="115">
        <f t="shared" si="662"/>
        <v>0</v>
      </c>
      <c r="BQ151" s="116">
        <f t="shared" si="663"/>
        <v>0</v>
      </c>
      <c r="BV151" s="131">
        <f t="shared" si="755"/>
        <v>0</v>
      </c>
      <c r="BW151" s="115">
        <f t="shared" si="665"/>
        <v>0</v>
      </c>
      <c r="BX151" s="116">
        <f t="shared" si="666"/>
        <v>0</v>
      </c>
      <c r="CC151" s="131">
        <f t="shared" si="756"/>
        <v>0</v>
      </c>
      <c r="CD151" s="115">
        <f t="shared" si="668"/>
        <v>0</v>
      </c>
      <c r="CE151" s="116">
        <f t="shared" si="669"/>
        <v>0</v>
      </c>
      <c r="CJ151" s="131">
        <f t="shared" si="757"/>
        <v>0</v>
      </c>
      <c r="CK151" s="115">
        <f t="shared" si="671"/>
        <v>0</v>
      </c>
      <c r="CL151" s="116">
        <f t="shared" si="672"/>
        <v>0</v>
      </c>
      <c r="CQ151" s="131">
        <f t="shared" si="758"/>
        <v>0</v>
      </c>
      <c r="CR151" s="115">
        <f t="shared" si="674"/>
        <v>0</v>
      </c>
      <c r="CS151" s="116">
        <f t="shared" si="675"/>
        <v>0</v>
      </c>
      <c r="CX151" s="131">
        <f t="shared" si="759"/>
        <v>0</v>
      </c>
      <c r="CY151" s="115">
        <f t="shared" si="677"/>
        <v>0</v>
      </c>
      <c r="CZ151" s="116">
        <f t="shared" si="678"/>
        <v>0</v>
      </c>
      <c r="DE151" s="131">
        <f t="shared" si="760"/>
        <v>0</v>
      </c>
      <c r="DF151" s="115">
        <f t="shared" si="680"/>
        <v>0</v>
      </c>
      <c r="DG151" s="116">
        <f t="shared" si="681"/>
        <v>0</v>
      </c>
      <c r="DL151" s="131">
        <f t="shared" si="761"/>
        <v>0</v>
      </c>
      <c r="DM151" s="115">
        <f t="shared" si="683"/>
        <v>0</v>
      </c>
      <c r="DN151" s="116">
        <f t="shared" si="684"/>
        <v>0</v>
      </c>
      <c r="DS151" s="131">
        <f t="shared" si="762"/>
        <v>0</v>
      </c>
      <c r="DT151" s="115">
        <f t="shared" si="686"/>
        <v>0</v>
      </c>
      <c r="DU151" s="116">
        <f t="shared" si="687"/>
        <v>0</v>
      </c>
      <c r="DZ151" s="131">
        <f t="shared" si="763"/>
        <v>0</v>
      </c>
      <c r="EA151" s="115">
        <f t="shared" si="689"/>
        <v>0</v>
      </c>
      <c r="EB151" s="116">
        <f t="shared" si="690"/>
        <v>0</v>
      </c>
      <c r="EG151" s="131">
        <f t="shared" si="764"/>
        <v>0</v>
      </c>
      <c r="EH151" s="115">
        <f t="shared" si="692"/>
        <v>0</v>
      </c>
      <c r="EI151" s="116">
        <f t="shared" si="693"/>
        <v>0</v>
      </c>
      <c r="EN151" s="131">
        <f t="shared" si="765"/>
        <v>0</v>
      </c>
      <c r="EO151" s="115">
        <f t="shared" si="695"/>
        <v>0</v>
      </c>
      <c r="EP151" s="116">
        <f t="shared" si="696"/>
        <v>0</v>
      </c>
      <c r="EU151" s="131">
        <f t="shared" si="766"/>
        <v>0</v>
      </c>
      <c r="EV151" s="115">
        <f t="shared" si="698"/>
        <v>0</v>
      </c>
      <c r="EW151" s="116">
        <f t="shared" si="699"/>
        <v>0</v>
      </c>
      <c r="FB151" s="131">
        <f t="shared" si="767"/>
        <v>0</v>
      </c>
      <c r="FC151" s="115">
        <f t="shared" si="701"/>
        <v>0</v>
      </c>
      <c r="FD151" s="116">
        <f t="shared" si="702"/>
        <v>0</v>
      </c>
      <c r="FI151" s="131">
        <f t="shared" si="768"/>
        <v>0</v>
      </c>
      <c r="FJ151" s="115">
        <f t="shared" si="704"/>
        <v>0</v>
      </c>
      <c r="FK151" s="116">
        <f t="shared" si="705"/>
        <v>0</v>
      </c>
      <c r="FP151" s="131">
        <f t="shared" si="769"/>
        <v>0</v>
      </c>
      <c r="FQ151" s="115">
        <f t="shared" si="707"/>
        <v>0</v>
      </c>
      <c r="FR151" s="116">
        <f t="shared" si="708"/>
        <v>0</v>
      </c>
      <c r="FW151" s="131">
        <f t="shared" si="770"/>
        <v>0</v>
      </c>
      <c r="FX151" s="115">
        <f t="shared" si="710"/>
        <v>0</v>
      </c>
      <c r="FY151" s="116">
        <f t="shared" si="711"/>
        <v>0</v>
      </c>
      <c r="GD151" s="131">
        <f t="shared" si="771"/>
        <v>0</v>
      </c>
      <c r="GE151" s="115">
        <f t="shared" si="713"/>
        <v>0</v>
      </c>
      <c r="GF151" s="116">
        <f t="shared" si="714"/>
        <v>0</v>
      </c>
      <c r="GK151" s="131">
        <f t="shared" si="772"/>
        <v>0</v>
      </c>
      <c r="GL151" s="115">
        <f t="shared" si="716"/>
        <v>0</v>
      </c>
      <c r="GM151" s="116">
        <f t="shared" si="717"/>
        <v>0</v>
      </c>
      <c r="GR151" s="131">
        <f t="shared" si="773"/>
        <v>0</v>
      </c>
      <c r="GS151" s="115">
        <f t="shared" si="719"/>
        <v>0</v>
      </c>
      <c r="GT151" s="116">
        <f t="shared" si="720"/>
        <v>0</v>
      </c>
      <c r="GY151" s="131">
        <f t="shared" si="774"/>
        <v>0</v>
      </c>
      <c r="GZ151" s="115">
        <f t="shared" si="722"/>
        <v>0</v>
      </c>
      <c r="HA151" s="116">
        <f t="shared" si="723"/>
        <v>0</v>
      </c>
      <c r="HF151" s="131">
        <f t="shared" si="775"/>
        <v>0</v>
      </c>
      <c r="HG151" s="115">
        <f t="shared" si="725"/>
        <v>0</v>
      </c>
      <c r="HH151" s="116">
        <f t="shared" si="726"/>
        <v>0</v>
      </c>
      <c r="HM151" s="131">
        <f t="shared" si="776"/>
        <v>0</v>
      </c>
      <c r="HN151" s="115">
        <f t="shared" si="728"/>
        <v>0</v>
      </c>
      <c r="HO151" s="116">
        <f t="shared" si="729"/>
        <v>0</v>
      </c>
      <c r="HT151" s="131">
        <f t="shared" si="777"/>
        <v>0</v>
      </c>
      <c r="HU151" s="115">
        <f t="shared" si="731"/>
        <v>0</v>
      </c>
      <c r="HV151" s="116">
        <f t="shared" si="732"/>
        <v>0</v>
      </c>
      <c r="IA151" s="131">
        <f t="shared" si="778"/>
        <v>0</v>
      </c>
      <c r="IB151" s="115">
        <f t="shared" si="734"/>
        <v>0</v>
      </c>
      <c r="IC151" s="116">
        <f t="shared" si="735"/>
        <v>0</v>
      </c>
      <c r="IH151" s="131">
        <f t="shared" si="779"/>
        <v>0</v>
      </c>
      <c r="II151" s="115">
        <f t="shared" si="737"/>
        <v>0</v>
      </c>
      <c r="IJ151" s="116">
        <f t="shared" si="738"/>
        <v>0</v>
      </c>
      <c r="IO151" s="131">
        <f t="shared" si="780"/>
        <v>0</v>
      </c>
      <c r="IP151" s="115">
        <f t="shared" si="740"/>
        <v>0</v>
      </c>
      <c r="IQ151" s="116">
        <f t="shared" si="741"/>
        <v>0</v>
      </c>
    </row>
    <row r="152" spans="9:251" ht="11.25">
      <c r="I152" s="131">
        <f t="shared" si="742"/>
        <v>29746814.400000002</v>
      </c>
      <c r="J152" s="115">
        <f t="shared" si="743"/>
        <v>29746811.4</v>
      </c>
      <c r="K152" s="116">
        <f t="shared" si="744"/>
        <v>3.0000000037252903</v>
      </c>
      <c r="R152" s="131">
        <f t="shared" si="745"/>
        <v>16876411</v>
      </c>
      <c r="S152" s="115">
        <f t="shared" si="746"/>
        <v>16876411.4</v>
      </c>
      <c r="T152" s="116">
        <f t="shared" si="747"/>
        <v>-0.3999999985098839</v>
      </c>
      <c r="Y152" s="131">
        <f t="shared" si="748"/>
        <v>3693825</v>
      </c>
      <c r="Z152" s="115">
        <f t="shared" si="644"/>
        <v>3693825</v>
      </c>
      <c r="AA152" s="116">
        <f t="shared" si="645"/>
        <v>0</v>
      </c>
      <c r="AF152" s="131">
        <f t="shared" si="749"/>
        <v>2366631</v>
      </c>
      <c r="AG152" s="115">
        <f t="shared" si="647"/>
        <v>2366631</v>
      </c>
      <c r="AH152" s="116">
        <f t="shared" si="648"/>
        <v>0</v>
      </c>
      <c r="AM152" s="131">
        <f t="shared" si="750"/>
        <v>0</v>
      </c>
      <c r="AN152" s="115">
        <f t="shared" si="650"/>
        <v>0</v>
      </c>
      <c r="AO152" s="116">
        <f t="shared" si="651"/>
        <v>0</v>
      </c>
      <c r="AT152" s="131">
        <f t="shared" si="751"/>
        <v>360748</v>
      </c>
      <c r="AU152" s="115">
        <f t="shared" si="653"/>
        <v>360748</v>
      </c>
      <c r="AV152" s="116">
        <f t="shared" si="654"/>
        <v>0</v>
      </c>
      <c r="BA152" s="131">
        <f t="shared" si="752"/>
        <v>2698713</v>
      </c>
      <c r="BB152" s="115">
        <f t="shared" si="656"/>
        <v>2698713</v>
      </c>
      <c r="BC152" s="116">
        <f t="shared" si="657"/>
        <v>0</v>
      </c>
      <c r="BH152" s="131">
        <f t="shared" si="753"/>
        <v>1664502</v>
      </c>
      <c r="BI152" s="115">
        <f t="shared" si="659"/>
        <v>1664502</v>
      </c>
      <c r="BJ152" s="116">
        <f t="shared" si="660"/>
        <v>0</v>
      </c>
      <c r="BO152" s="131">
        <f t="shared" si="754"/>
        <v>296084</v>
      </c>
      <c r="BP152" s="115">
        <f t="shared" si="662"/>
        <v>296084</v>
      </c>
      <c r="BQ152" s="116">
        <f t="shared" si="663"/>
        <v>0</v>
      </c>
      <c r="BV152" s="131">
        <f t="shared" si="755"/>
        <v>738127</v>
      </c>
      <c r="BW152" s="115">
        <f t="shared" si="665"/>
        <v>738127</v>
      </c>
      <c r="BX152" s="116">
        <f t="shared" si="666"/>
        <v>0</v>
      </c>
      <c r="CC152" s="131">
        <f t="shared" si="756"/>
        <v>3750483</v>
      </c>
      <c r="CD152" s="115">
        <f t="shared" si="668"/>
        <v>3750483</v>
      </c>
      <c r="CE152" s="116">
        <f t="shared" si="669"/>
        <v>0</v>
      </c>
      <c r="CJ152" s="131">
        <f t="shared" si="757"/>
        <v>93956</v>
      </c>
      <c r="CK152" s="115">
        <f t="shared" si="671"/>
        <v>93956</v>
      </c>
      <c r="CL152" s="116">
        <f t="shared" si="672"/>
        <v>0</v>
      </c>
      <c r="CQ152" s="131">
        <f t="shared" si="758"/>
        <v>205556</v>
      </c>
      <c r="CR152" s="115">
        <f t="shared" si="674"/>
        <v>205556</v>
      </c>
      <c r="CS152" s="116">
        <f t="shared" si="675"/>
        <v>0</v>
      </c>
      <c r="CX152" s="131">
        <f t="shared" si="759"/>
        <v>135834</v>
      </c>
      <c r="CY152" s="115">
        <f t="shared" si="677"/>
        <v>135834</v>
      </c>
      <c r="CZ152" s="116">
        <f t="shared" si="678"/>
        <v>0</v>
      </c>
      <c r="DE152" s="131">
        <f t="shared" si="760"/>
        <v>168046</v>
      </c>
      <c r="DF152" s="115">
        <f t="shared" si="680"/>
        <v>168046</v>
      </c>
      <c r="DG152" s="116">
        <f t="shared" si="681"/>
        <v>0</v>
      </c>
      <c r="DL152" s="131">
        <f t="shared" si="761"/>
        <v>66745</v>
      </c>
      <c r="DM152" s="115">
        <f t="shared" si="683"/>
        <v>66745</v>
      </c>
      <c r="DN152" s="116">
        <f t="shared" si="684"/>
        <v>0</v>
      </c>
      <c r="DS152" s="131">
        <f t="shared" si="762"/>
        <v>194664</v>
      </c>
      <c r="DT152" s="115">
        <f t="shared" si="686"/>
        <v>194664</v>
      </c>
      <c r="DU152" s="116">
        <f t="shared" si="687"/>
        <v>0</v>
      </c>
      <c r="DZ152" s="131">
        <f t="shared" si="763"/>
        <v>185273</v>
      </c>
      <c r="EA152" s="115">
        <f t="shared" si="689"/>
        <v>185273</v>
      </c>
      <c r="EB152" s="116">
        <f t="shared" si="690"/>
        <v>0</v>
      </c>
      <c r="EG152" s="131">
        <f t="shared" si="764"/>
        <v>151398</v>
      </c>
      <c r="EH152" s="115">
        <f t="shared" si="692"/>
        <v>151398</v>
      </c>
      <c r="EI152" s="116">
        <f t="shared" si="693"/>
        <v>0</v>
      </c>
      <c r="EN152" s="131">
        <f t="shared" si="765"/>
        <v>143907</v>
      </c>
      <c r="EO152" s="115">
        <f t="shared" si="695"/>
        <v>143907</v>
      </c>
      <c r="EP152" s="116">
        <f t="shared" si="696"/>
        <v>0</v>
      </c>
      <c r="EU152" s="131">
        <f t="shared" si="766"/>
        <v>227337</v>
      </c>
      <c r="EV152" s="115">
        <f t="shared" si="698"/>
        <v>227337</v>
      </c>
      <c r="EW152" s="116">
        <f t="shared" si="699"/>
        <v>0</v>
      </c>
      <c r="FB152" s="131">
        <f t="shared" si="767"/>
        <v>132980</v>
      </c>
      <c r="FC152" s="115">
        <f t="shared" si="701"/>
        <v>132980</v>
      </c>
      <c r="FD152" s="116">
        <f t="shared" si="702"/>
        <v>0</v>
      </c>
      <c r="FI152" s="131">
        <f t="shared" si="768"/>
        <v>219925</v>
      </c>
      <c r="FJ152" s="115">
        <f t="shared" si="704"/>
        <v>219925</v>
      </c>
      <c r="FK152" s="116">
        <f t="shared" si="705"/>
        <v>0</v>
      </c>
      <c r="FP152" s="131">
        <f t="shared" si="769"/>
        <v>101793</v>
      </c>
      <c r="FQ152" s="115">
        <f t="shared" si="707"/>
        <v>101793</v>
      </c>
      <c r="FR152" s="116">
        <f t="shared" si="708"/>
        <v>0</v>
      </c>
      <c r="FW152" s="131">
        <f t="shared" si="770"/>
        <v>205805</v>
      </c>
      <c r="FX152" s="115">
        <f t="shared" si="710"/>
        <v>205805</v>
      </c>
      <c r="FY152" s="116">
        <f t="shared" si="711"/>
        <v>0</v>
      </c>
      <c r="GD152" s="131">
        <f t="shared" si="771"/>
        <v>136620</v>
      </c>
      <c r="GE152" s="115">
        <f t="shared" si="713"/>
        <v>136620</v>
      </c>
      <c r="GF152" s="116">
        <f t="shared" si="714"/>
        <v>0</v>
      </c>
      <c r="GK152" s="131">
        <f t="shared" si="772"/>
        <v>127144</v>
      </c>
      <c r="GL152" s="115">
        <f t="shared" si="716"/>
        <v>127144</v>
      </c>
      <c r="GM152" s="116">
        <f t="shared" si="717"/>
        <v>0</v>
      </c>
      <c r="GR152" s="131">
        <f t="shared" si="773"/>
        <v>191073</v>
      </c>
      <c r="GS152" s="115">
        <f t="shared" si="719"/>
        <v>191073</v>
      </c>
      <c r="GT152" s="116">
        <f t="shared" si="720"/>
        <v>0</v>
      </c>
      <c r="GY152" s="131">
        <f t="shared" si="774"/>
        <v>100454</v>
      </c>
      <c r="GZ152" s="115">
        <f t="shared" si="722"/>
        <v>100454</v>
      </c>
      <c r="HA152" s="116">
        <f t="shared" si="723"/>
        <v>0</v>
      </c>
      <c r="HF152" s="131">
        <f t="shared" si="775"/>
        <v>146699</v>
      </c>
      <c r="HG152" s="115">
        <f t="shared" si="725"/>
        <v>146699</v>
      </c>
      <c r="HH152" s="116">
        <f t="shared" si="726"/>
        <v>0</v>
      </c>
      <c r="HM152" s="131">
        <f t="shared" si="776"/>
        <v>121358</v>
      </c>
      <c r="HN152" s="115">
        <f t="shared" si="728"/>
        <v>121358</v>
      </c>
      <c r="HO152" s="116">
        <f t="shared" si="729"/>
        <v>0</v>
      </c>
      <c r="HT152" s="131">
        <f t="shared" si="777"/>
        <v>153315</v>
      </c>
      <c r="HU152" s="115">
        <f t="shared" si="731"/>
        <v>153315</v>
      </c>
      <c r="HV152" s="116">
        <f t="shared" si="732"/>
        <v>0</v>
      </c>
      <c r="IA152" s="131">
        <f t="shared" si="778"/>
        <v>127895</v>
      </c>
      <c r="IB152" s="115">
        <f t="shared" si="734"/>
        <v>127895</v>
      </c>
      <c r="IC152" s="116">
        <f t="shared" si="735"/>
        <v>0</v>
      </c>
      <c r="IH152" s="131">
        <f t="shared" si="779"/>
        <v>191423</v>
      </c>
      <c r="II152" s="115">
        <f t="shared" si="737"/>
        <v>191423</v>
      </c>
      <c r="IJ152" s="116">
        <f t="shared" si="738"/>
        <v>0</v>
      </c>
      <c r="IO152" s="131">
        <f t="shared" si="780"/>
        <v>221283</v>
      </c>
      <c r="IP152" s="115">
        <f t="shared" si="740"/>
        <v>221283</v>
      </c>
      <c r="IQ152" s="116">
        <f t="shared" si="741"/>
        <v>0</v>
      </c>
    </row>
    <row r="153" spans="9:251" ht="11.25">
      <c r="I153" s="131">
        <f t="shared" si="742"/>
        <v>0</v>
      </c>
      <c r="J153" s="115">
        <f t="shared" si="743"/>
        <v>0</v>
      </c>
      <c r="K153" s="116">
        <f t="shared" si="744"/>
        <v>0</v>
      </c>
      <c r="R153" s="131">
        <f t="shared" si="745"/>
        <v>0</v>
      </c>
      <c r="S153" s="115">
        <f t="shared" si="746"/>
        <v>0</v>
      </c>
      <c r="T153" s="116">
        <f t="shared" si="747"/>
        <v>0</v>
      </c>
      <c r="Y153" s="131">
        <f t="shared" si="748"/>
        <v>0</v>
      </c>
      <c r="Z153" s="115">
        <f t="shared" si="644"/>
        <v>0</v>
      </c>
      <c r="AA153" s="116">
        <f t="shared" si="645"/>
        <v>0</v>
      </c>
      <c r="AF153" s="131">
        <f t="shared" si="749"/>
        <v>0</v>
      </c>
      <c r="AG153" s="115">
        <f t="shared" si="647"/>
        <v>0</v>
      </c>
      <c r="AH153" s="116">
        <f t="shared" si="648"/>
        <v>0</v>
      </c>
      <c r="AM153" s="131">
        <f t="shared" si="750"/>
        <v>0</v>
      </c>
      <c r="AN153" s="115">
        <f t="shared" si="650"/>
        <v>0</v>
      </c>
      <c r="AO153" s="116">
        <f t="shared" si="651"/>
        <v>0</v>
      </c>
      <c r="AT153" s="131">
        <f t="shared" si="751"/>
        <v>0</v>
      </c>
      <c r="AU153" s="115">
        <f t="shared" si="653"/>
        <v>0</v>
      </c>
      <c r="AV153" s="116">
        <f t="shared" si="654"/>
        <v>0</v>
      </c>
      <c r="BA153" s="131">
        <f t="shared" si="752"/>
        <v>0</v>
      </c>
      <c r="BB153" s="115">
        <f t="shared" si="656"/>
        <v>0</v>
      </c>
      <c r="BC153" s="116">
        <f t="shared" si="657"/>
        <v>0</v>
      </c>
      <c r="BH153" s="131">
        <f t="shared" si="753"/>
        <v>0</v>
      </c>
      <c r="BI153" s="115">
        <f t="shared" si="659"/>
        <v>0</v>
      </c>
      <c r="BJ153" s="116">
        <f t="shared" si="660"/>
        <v>0</v>
      </c>
      <c r="BO153" s="131">
        <f t="shared" si="754"/>
        <v>0</v>
      </c>
      <c r="BP153" s="115">
        <f t="shared" si="662"/>
        <v>0</v>
      </c>
      <c r="BQ153" s="116">
        <f t="shared" si="663"/>
        <v>0</v>
      </c>
      <c r="BV153" s="131">
        <f t="shared" si="755"/>
        <v>0</v>
      </c>
      <c r="BW153" s="115">
        <f t="shared" si="665"/>
        <v>0</v>
      </c>
      <c r="BX153" s="116">
        <f t="shared" si="666"/>
        <v>0</v>
      </c>
      <c r="CC153" s="131">
        <f t="shared" si="756"/>
        <v>0</v>
      </c>
      <c r="CD153" s="115">
        <f t="shared" si="668"/>
        <v>0</v>
      </c>
      <c r="CE153" s="116">
        <f t="shared" si="669"/>
        <v>0</v>
      </c>
      <c r="CJ153" s="131">
        <f t="shared" si="757"/>
        <v>0</v>
      </c>
      <c r="CK153" s="115">
        <f t="shared" si="671"/>
        <v>0</v>
      </c>
      <c r="CL153" s="116">
        <f t="shared" si="672"/>
        <v>0</v>
      </c>
      <c r="CQ153" s="131">
        <f t="shared" si="758"/>
        <v>0</v>
      </c>
      <c r="CR153" s="115">
        <f t="shared" si="674"/>
        <v>0</v>
      </c>
      <c r="CS153" s="116">
        <f t="shared" si="675"/>
        <v>0</v>
      </c>
      <c r="CX153" s="131">
        <f t="shared" si="759"/>
        <v>0</v>
      </c>
      <c r="CY153" s="115">
        <f t="shared" si="677"/>
        <v>0</v>
      </c>
      <c r="CZ153" s="116">
        <f t="shared" si="678"/>
        <v>0</v>
      </c>
      <c r="DE153" s="131">
        <f t="shared" si="760"/>
        <v>0</v>
      </c>
      <c r="DF153" s="115">
        <f t="shared" si="680"/>
        <v>0</v>
      </c>
      <c r="DG153" s="116">
        <f t="shared" si="681"/>
        <v>0</v>
      </c>
      <c r="DL153" s="131">
        <f t="shared" si="761"/>
        <v>0</v>
      </c>
      <c r="DM153" s="115">
        <f t="shared" si="683"/>
        <v>0</v>
      </c>
      <c r="DN153" s="116">
        <f t="shared" si="684"/>
        <v>0</v>
      </c>
      <c r="DS153" s="131">
        <f t="shared" si="762"/>
        <v>0</v>
      </c>
      <c r="DT153" s="115">
        <f t="shared" si="686"/>
        <v>0</v>
      </c>
      <c r="DU153" s="116">
        <f t="shared" si="687"/>
        <v>0</v>
      </c>
      <c r="DZ153" s="131">
        <f t="shared" si="763"/>
        <v>0</v>
      </c>
      <c r="EA153" s="115">
        <f t="shared" si="689"/>
        <v>0</v>
      </c>
      <c r="EB153" s="116">
        <f t="shared" si="690"/>
        <v>0</v>
      </c>
      <c r="EG153" s="131">
        <f t="shared" si="764"/>
        <v>0</v>
      </c>
      <c r="EH153" s="115">
        <f t="shared" si="692"/>
        <v>0</v>
      </c>
      <c r="EI153" s="116">
        <f t="shared" si="693"/>
        <v>0</v>
      </c>
      <c r="EN153" s="131">
        <f t="shared" si="765"/>
        <v>0</v>
      </c>
      <c r="EO153" s="115">
        <f t="shared" si="695"/>
        <v>0</v>
      </c>
      <c r="EP153" s="116">
        <f t="shared" si="696"/>
        <v>0</v>
      </c>
      <c r="EU153" s="131">
        <f t="shared" si="766"/>
        <v>0</v>
      </c>
      <c r="EV153" s="115">
        <f t="shared" si="698"/>
        <v>0</v>
      </c>
      <c r="EW153" s="116">
        <f t="shared" si="699"/>
        <v>0</v>
      </c>
      <c r="FB153" s="131">
        <f t="shared" si="767"/>
        <v>0</v>
      </c>
      <c r="FC153" s="115">
        <f t="shared" si="701"/>
        <v>0</v>
      </c>
      <c r="FD153" s="116">
        <f t="shared" si="702"/>
        <v>0</v>
      </c>
      <c r="FI153" s="131">
        <f t="shared" si="768"/>
        <v>0</v>
      </c>
      <c r="FJ153" s="115">
        <f t="shared" si="704"/>
        <v>0</v>
      </c>
      <c r="FK153" s="116">
        <f t="shared" si="705"/>
        <v>0</v>
      </c>
      <c r="FP153" s="131">
        <f t="shared" si="769"/>
        <v>0</v>
      </c>
      <c r="FQ153" s="115">
        <f t="shared" si="707"/>
        <v>0</v>
      </c>
      <c r="FR153" s="116">
        <f t="shared" si="708"/>
        <v>0</v>
      </c>
      <c r="FW153" s="131">
        <f t="shared" si="770"/>
        <v>0</v>
      </c>
      <c r="FX153" s="115">
        <f t="shared" si="710"/>
        <v>0</v>
      </c>
      <c r="FY153" s="116">
        <f t="shared" si="711"/>
        <v>0</v>
      </c>
      <c r="GD153" s="131">
        <f t="shared" si="771"/>
        <v>0</v>
      </c>
      <c r="GE153" s="115">
        <f t="shared" si="713"/>
        <v>0</v>
      </c>
      <c r="GF153" s="116">
        <f t="shared" si="714"/>
        <v>0</v>
      </c>
      <c r="GK153" s="131">
        <f t="shared" si="772"/>
        <v>0</v>
      </c>
      <c r="GL153" s="115">
        <f t="shared" si="716"/>
        <v>0</v>
      </c>
      <c r="GM153" s="116">
        <f t="shared" si="717"/>
        <v>0</v>
      </c>
      <c r="GR153" s="131">
        <f t="shared" si="773"/>
        <v>0</v>
      </c>
      <c r="GS153" s="115">
        <f t="shared" si="719"/>
        <v>0</v>
      </c>
      <c r="GT153" s="116">
        <f t="shared" si="720"/>
        <v>0</v>
      </c>
      <c r="GY153" s="131">
        <f t="shared" si="774"/>
        <v>0</v>
      </c>
      <c r="GZ153" s="115">
        <f t="shared" si="722"/>
        <v>0</v>
      </c>
      <c r="HA153" s="116">
        <f t="shared" si="723"/>
        <v>0</v>
      </c>
      <c r="HF153" s="131">
        <f t="shared" si="775"/>
        <v>0</v>
      </c>
      <c r="HG153" s="115">
        <f t="shared" si="725"/>
        <v>0</v>
      </c>
      <c r="HH153" s="116">
        <f t="shared" si="726"/>
        <v>0</v>
      </c>
      <c r="HM153" s="131">
        <f t="shared" si="776"/>
        <v>0</v>
      </c>
      <c r="HN153" s="115">
        <f t="shared" si="728"/>
        <v>0</v>
      </c>
      <c r="HO153" s="116">
        <f t="shared" si="729"/>
        <v>0</v>
      </c>
      <c r="HT153" s="131">
        <f t="shared" si="777"/>
        <v>0</v>
      </c>
      <c r="HU153" s="115">
        <f t="shared" si="731"/>
        <v>0</v>
      </c>
      <c r="HV153" s="116">
        <f t="shared" si="732"/>
        <v>0</v>
      </c>
      <c r="IA153" s="131">
        <f t="shared" si="778"/>
        <v>0</v>
      </c>
      <c r="IB153" s="115">
        <f t="shared" si="734"/>
        <v>0</v>
      </c>
      <c r="IC153" s="116">
        <f t="shared" si="735"/>
        <v>0</v>
      </c>
      <c r="IH153" s="131">
        <f t="shared" si="779"/>
        <v>0</v>
      </c>
      <c r="II153" s="115">
        <f t="shared" si="737"/>
        <v>0</v>
      </c>
      <c r="IJ153" s="116">
        <f t="shared" si="738"/>
        <v>0</v>
      </c>
      <c r="IO153" s="131">
        <f t="shared" si="780"/>
        <v>0</v>
      </c>
      <c r="IP153" s="115">
        <f t="shared" si="740"/>
        <v>0</v>
      </c>
      <c r="IQ153" s="116">
        <f t="shared" si="741"/>
        <v>0</v>
      </c>
    </row>
    <row r="154" spans="9:251" ht="11.25">
      <c r="I154" s="131">
        <f t="shared" si="742"/>
        <v>2000000</v>
      </c>
      <c r="J154" s="115">
        <f t="shared" si="743"/>
        <v>2000000</v>
      </c>
      <c r="K154" s="116">
        <f t="shared" si="744"/>
        <v>0</v>
      </c>
      <c r="R154" s="131">
        <f t="shared" si="745"/>
        <v>2000000</v>
      </c>
      <c r="S154" s="115">
        <f t="shared" si="746"/>
        <v>2000000</v>
      </c>
      <c r="T154" s="116">
        <f t="shared" si="747"/>
        <v>0</v>
      </c>
      <c r="Y154" s="131">
        <f t="shared" si="748"/>
        <v>0</v>
      </c>
      <c r="Z154" s="115">
        <f t="shared" si="644"/>
        <v>0</v>
      </c>
      <c r="AA154" s="116">
        <f t="shared" si="645"/>
        <v>0</v>
      </c>
      <c r="AF154" s="131">
        <f t="shared" si="749"/>
        <v>0</v>
      </c>
      <c r="AG154" s="115">
        <f t="shared" si="647"/>
        <v>0</v>
      </c>
      <c r="AH154" s="116">
        <f t="shared" si="648"/>
        <v>0</v>
      </c>
      <c r="AM154" s="131">
        <f t="shared" si="750"/>
        <v>0</v>
      </c>
      <c r="AN154" s="115">
        <f t="shared" si="650"/>
        <v>0</v>
      </c>
      <c r="AO154" s="116">
        <f t="shared" si="651"/>
        <v>0</v>
      </c>
      <c r="AT154" s="131">
        <f t="shared" si="751"/>
        <v>0</v>
      </c>
      <c r="AU154" s="115">
        <f t="shared" si="653"/>
        <v>0</v>
      </c>
      <c r="AV154" s="116">
        <f t="shared" si="654"/>
        <v>0</v>
      </c>
      <c r="BA154" s="131">
        <f t="shared" si="752"/>
        <v>0</v>
      </c>
      <c r="BB154" s="115">
        <f t="shared" si="656"/>
        <v>0</v>
      </c>
      <c r="BC154" s="116">
        <f t="shared" si="657"/>
        <v>0</v>
      </c>
      <c r="BH154" s="131">
        <f t="shared" si="753"/>
        <v>0</v>
      </c>
      <c r="BI154" s="115">
        <f t="shared" si="659"/>
        <v>0</v>
      </c>
      <c r="BJ154" s="116">
        <f t="shared" si="660"/>
        <v>0</v>
      </c>
      <c r="BO154" s="131">
        <f t="shared" si="754"/>
        <v>0</v>
      </c>
      <c r="BP154" s="115">
        <f t="shared" si="662"/>
        <v>0</v>
      </c>
      <c r="BQ154" s="116">
        <f t="shared" si="663"/>
        <v>0</v>
      </c>
      <c r="BV154" s="131">
        <f t="shared" si="755"/>
        <v>0</v>
      </c>
      <c r="BW154" s="115">
        <f t="shared" si="665"/>
        <v>0</v>
      </c>
      <c r="BX154" s="116">
        <f t="shared" si="666"/>
        <v>0</v>
      </c>
      <c r="CC154" s="131">
        <f t="shared" si="756"/>
        <v>0</v>
      </c>
      <c r="CD154" s="115">
        <f t="shared" si="668"/>
        <v>0</v>
      </c>
      <c r="CE154" s="116">
        <f t="shared" si="669"/>
        <v>0</v>
      </c>
      <c r="CJ154" s="131">
        <f t="shared" si="757"/>
        <v>0</v>
      </c>
      <c r="CK154" s="115">
        <f t="shared" si="671"/>
        <v>0</v>
      </c>
      <c r="CL154" s="116">
        <f t="shared" si="672"/>
        <v>0</v>
      </c>
      <c r="CQ154" s="131">
        <f t="shared" si="758"/>
        <v>0</v>
      </c>
      <c r="CR154" s="115">
        <f t="shared" si="674"/>
        <v>0</v>
      </c>
      <c r="CS154" s="116">
        <f t="shared" si="675"/>
        <v>0</v>
      </c>
      <c r="CX154" s="131">
        <f t="shared" si="759"/>
        <v>0</v>
      </c>
      <c r="CY154" s="115">
        <f t="shared" si="677"/>
        <v>0</v>
      </c>
      <c r="CZ154" s="116">
        <f t="shared" si="678"/>
        <v>0</v>
      </c>
      <c r="DE154" s="131">
        <f t="shared" si="760"/>
        <v>0</v>
      </c>
      <c r="DF154" s="115">
        <f t="shared" si="680"/>
        <v>0</v>
      </c>
      <c r="DG154" s="116">
        <f t="shared" si="681"/>
        <v>0</v>
      </c>
      <c r="DL154" s="131">
        <f t="shared" si="761"/>
        <v>0</v>
      </c>
      <c r="DM154" s="115">
        <f t="shared" si="683"/>
        <v>0</v>
      </c>
      <c r="DN154" s="116">
        <f t="shared" si="684"/>
        <v>0</v>
      </c>
      <c r="DS154" s="131">
        <f t="shared" si="762"/>
        <v>0</v>
      </c>
      <c r="DT154" s="115">
        <f t="shared" si="686"/>
        <v>0</v>
      </c>
      <c r="DU154" s="116">
        <f t="shared" si="687"/>
        <v>0</v>
      </c>
      <c r="DZ154" s="131">
        <f t="shared" si="763"/>
        <v>0</v>
      </c>
      <c r="EA154" s="115">
        <f t="shared" si="689"/>
        <v>0</v>
      </c>
      <c r="EB154" s="116">
        <f t="shared" si="690"/>
        <v>0</v>
      </c>
      <c r="EG154" s="131">
        <f t="shared" si="764"/>
        <v>0</v>
      </c>
      <c r="EH154" s="115">
        <f t="shared" si="692"/>
        <v>0</v>
      </c>
      <c r="EI154" s="116">
        <f t="shared" si="693"/>
        <v>0</v>
      </c>
      <c r="EN154" s="131">
        <f t="shared" si="765"/>
        <v>0</v>
      </c>
      <c r="EO154" s="115">
        <f t="shared" si="695"/>
        <v>0</v>
      </c>
      <c r="EP154" s="116">
        <f t="shared" si="696"/>
        <v>0</v>
      </c>
      <c r="EU154" s="131">
        <f t="shared" si="766"/>
        <v>0</v>
      </c>
      <c r="EV154" s="115">
        <f t="shared" si="698"/>
        <v>0</v>
      </c>
      <c r="EW154" s="116">
        <f t="shared" si="699"/>
        <v>0</v>
      </c>
      <c r="FB154" s="131">
        <f t="shared" si="767"/>
        <v>0</v>
      </c>
      <c r="FC154" s="115">
        <f t="shared" si="701"/>
        <v>0</v>
      </c>
      <c r="FD154" s="116">
        <f t="shared" si="702"/>
        <v>0</v>
      </c>
      <c r="FI154" s="131">
        <f t="shared" si="768"/>
        <v>0</v>
      </c>
      <c r="FJ154" s="115">
        <f t="shared" si="704"/>
        <v>0</v>
      </c>
      <c r="FK154" s="116">
        <f t="shared" si="705"/>
        <v>0</v>
      </c>
      <c r="FP154" s="131">
        <f t="shared" si="769"/>
        <v>0</v>
      </c>
      <c r="FQ154" s="115">
        <f t="shared" si="707"/>
        <v>0</v>
      </c>
      <c r="FR154" s="116">
        <f t="shared" si="708"/>
        <v>0</v>
      </c>
      <c r="FW154" s="131">
        <f t="shared" si="770"/>
        <v>0</v>
      </c>
      <c r="FX154" s="115">
        <f t="shared" si="710"/>
        <v>0</v>
      </c>
      <c r="FY154" s="116">
        <f t="shared" si="711"/>
        <v>0</v>
      </c>
      <c r="GD154" s="131">
        <f t="shared" si="771"/>
        <v>0</v>
      </c>
      <c r="GE154" s="115">
        <f t="shared" si="713"/>
        <v>0</v>
      </c>
      <c r="GF154" s="116">
        <f t="shared" si="714"/>
        <v>0</v>
      </c>
      <c r="GK154" s="131">
        <f t="shared" si="772"/>
        <v>0</v>
      </c>
      <c r="GL154" s="115">
        <f t="shared" si="716"/>
        <v>0</v>
      </c>
      <c r="GM154" s="116">
        <f t="shared" si="717"/>
        <v>0</v>
      </c>
      <c r="GR154" s="131">
        <f t="shared" si="773"/>
        <v>0</v>
      </c>
      <c r="GS154" s="115">
        <f t="shared" si="719"/>
        <v>0</v>
      </c>
      <c r="GT154" s="116">
        <f t="shared" si="720"/>
        <v>0</v>
      </c>
      <c r="GY154" s="131">
        <f t="shared" si="774"/>
        <v>0</v>
      </c>
      <c r="GZ154" s="115">
        <f t="shared" si="722"/>
        <v>0</v>
      </c>
      <c r="HA154" s="116">
        <f t="shared" si="723"/>
        <v>0</v>
      </c>
      <c r="HF154" s="131">
        <f t="shared" si="775"/>
        <v>0</v>
      </c>
      <c r="HG154" s="115">
        <f t="shared" si="725"/>
        <v>0</v>
      </c>
      <c r="HH154" s="116">
        <f t="shared" si="726"/>
        <v>0</v>
      </c>
      <c r="HM154" s="131">
        <f t="shared" si="776"/>
        <v>0</v>
      </c>
      <c r="HN154" s="115">
        <f t="shared" si="728"/>
        <v>0</v>
      </c>
      <c r="HO154" s="116">
        <f t="shared" si="729"/>
        <v>0</v>
      </c>
      <c r="HT154" s="131">
        <f t="shared" si="777"/>
        <v>0</v>
      </c>
      <c r="HU154" s="115">
        <f t="shared" si="731"/>
        <v>0</v>
      </c>
      <c r="HV154" s="116">
        <f t="shared" si="732"/>
        <v>0</v>
      </c>
      <c r="IA154" s="131">
        <f t="shared" si="778"/>
        <v>0</v>
      </c>
      <c r="IB154" s="115">
        <f t="shared" si="734"/>
        <v>0</v>
      </c>
      <c r="IC154" s="116">
        <f t="shared" si="735"/>
        <v>0</v>
      </c>
      <c r="IH154" s="131">
        <f t="shared" si="779"/>
        <v>0</v>
      </c>
      <c r="II154" s="115">
        <f t="shared" si="737"/>
        <v>0</v>
      </c>
      <c r="IJ154" s="116">
        <f t="shared" si="738"/>
        <v>0</v>
      </c>
      <c r="IO154" s="131">
        <f t="shared" si="780"/>
        <v>0</v>
      </c>
      <c r="IP154" s="115">
        <f t="shared" si="740"/>
        <v>0</v>
      </c>
      <c r="IQ154" s="116">
        <f t="shared" si="741"/>
        <v>0</v>
      </c>
    </row>
    <row r="155" spans="9:251" ht="11.25">
      <c r="I155" s="131">
        <f t="shared" si="742"/>
        <v>0</v>
      </c>
      <c r="J155" s="115">
        <f t="shared" si="743"/>
        <v>0</v>
      </c>
      <c r="K155" s="116">
        <f t="shared" si="744"/>
        <v>0</v>
      </c>
      <c r="R155" s="131">
        <f t="shared" si="745"/>
        <v>0</v>
      </c>
      <c r="S155" s="115">
        <f t="shared" si="746"/>
        <v>0</v>
      </c>
      <c r="T155" s="116">
        <f t="shared" si="747"/>
        <v>0</v>
      </c>
      <c r="Y155" s="131">
        <f t="shared" si="748"/>
        <v>0</v>
      </c>
      <c r="Z155" s="115">
        <f t="shared" si="644"/>
        <v>0</v>
      </c>
      <c r="AA155" s="116">
        <f t="shared" si="645"/>
        <v>0</v>
      </c>
      <c r="AF155" s="131">
        <f t="shared" si="749"/>
        <v>0</v>
      </c>
      <c r="AG155" s="115">
        <f t="shared" si="647"/>
        <v>0</v>
      </c>
      <c r="AH155" s="116">
        <f t="shared" si="648"/>
        <v>0</v>
      </c>
      <c r="AM155" s="131">
        <f t="shared" si="750"/>
        <v>0</v>
      </c>
      <c r="AN155" s="115">
        <f t="shared" si="650"/>
        <v>0</v>
      </c>
      <c r="AO155" s="116">
        <f t="shared" si="651"/>
        <v>0</v>
      </c>
      <c r="AT155" s="131">
        <f t="shared" si="751"/>
        <v>0</v>
      </c>
      <c r="AU155" s="115">
        <f t="shared" si="653"/>
        <v>0</v>
      </c>
      <c r="AV155" s="116">
        <f t="shared" si="654"/>
        <v>0</v>
      </c>
      <c r="BA155" s="131">
        <f t="shared" si="752"/>
        <v>0</v>
      </c>
      <c r="BB155" s="115">
        <f t="shared" si="656"/>
        <v>0</v>
      </c>
      <c r="BC155" s="116">
        <f t="shared" si="657"/>
        <v>0</v>
      </c>
      <c r="BH155" s="131">
        <f t="shared" si="753"/>
        <v>0</v>
      </c>
      <c r="BI155" s="115">
        <f t="shared" si="659"/>
        <v>0</v>
      </c>
      <c r="BJ155" s="116">
        <f t="shared" si="660"/>
        <v>0</v>
      </c>
      <c r="BO155" s="131">
        <f t="shared" si="754"/>
        <v>0</v>
      </c>
      <c r="BP155" s="115">
        <f t="shared" si="662"/>
        <v>0</v>
      </c>
      <c r="BQ155" s="116">
        <f t="shared" si="663"/>
        <v>0</v>
      </c>
      <c r="BV155" s="131">
        <f t="shared" si="755"/>
        <v>0</v>
      </c>
      <c r="BW155" s="115">
        <f t="shared" si="665"/>
        <v>0</v>
      </c>
      <c r="BX155" s="116">
        <f t="shared" si="666"/>
        <v>0</v>
      </c>
      <c r="CC155" s="131">
        <f t="shared" si="756"/>
        <v>0</v>
      </c>
      <c r="CD155" s="115">
        <f t="shared" si="668"/>
        <v>0</v>
      </c>
      <c r="CE155" s="116">
        <f t="shared" si="669"/>
        <v>0</v>
      </c>
      <c r="CJ155" s="131">
        <f t="shared" si="757"/>
        <v>0</v>
      </c>
      <c r="CK155" s="115">
        <f t="shared" si="671"/>
        <v>0</v>
      </c>
      <c r="CL155" s="116">
        <f t="shared" si="672"/>
        <v>0</v>
      </c>
      <c r="CQ155" s="131">
        <f t="shared" si="758"/>
        <v>0</v>
      </c>
      <c r="CR155" s="115">
        <f t="shared" si="674"/>
        <v>0</v>
      </c>
      <c r="CS155" s="116">
        <f t="shared" si="675"/>
        <v>0</v>
      </c>
      <c r="CX155" s="131">
        <f t="shared" si="759"/>
        <v>0</v>
      </c>
      <c r="CY155" s="115">
        <f t="shared" si="677"/>
        <v>0</v>
      </c>
      <c r="CZ155" s="116">
        <f t="shared" si="678"/>
        <v>0</v>
      </c>
      <c r="DE155" s="131">
        <f t="shared" si="760"/>
        <v>0</v>
      </c>
      <c r="DF155" s="115">
        <f t="shared" si="680"/>
        <v>0</v>
      </c>
      <c r="DG155" s="116">
        <f t="shared" si="681"/>
        <v>0</v>
      </c>
      <c r="DL155" s="131">
        <f t="shared" si="761"/>
        <v>0</v>
      </c>
      <c r="DM155" s="115">
        <f t="shared" si="683"/>
        <v>0</v>
      </c>
      <c r="DN155" s="116">
        <f t="shared" si="684"/>
        <v>0</v>
      </c>
      <c r="DS155" s="131">
        <f t="shared" si="762"/>
        <v>0</v>
      </c>
      <c r="DT155" s="115">
        <f t="shared" si="686"/>
        <v>0</v>
      </c>
      <c r="DU155" s="116">
        <f t="shared" si="687"/>
        <v>0</v>
      </c>
      <c r="DZ155" s="131">
        <f t="shared" si="763"/>
        <v>0</v>
      </c>
      <c r="EA155" s="115">
        <f t="shared" si="689"/>
        <v>0</v>
      </c>
      <c r="EB155" s="116">
        <f t="shared" si="690"/>
        <v>0</v>
      </c>
      <c r="EG155" s="131">
        <f t="shared" si="764"/>
        <v>0</v>
      </c>
      <c r="EH155" s="115">
        <f t="shared" si="692"/>
        <v>0</v>
      </c>
      <c r="EI155" s="116">
        <f t="shared" si="693"/>
        <v>0</v>
      </c>
      <c r="EN155" s="131">
        <f t="shared" si="765"/>
        <v>0</v>
      </c>
      <c r="EO155" s="115">
        <f t="shared" si="695"/>
        <v>0</v>
      </c>
      <c r="EP155" s="116">
        <f t="shared" si="696"/>
        <v>0</v>
      </c>
      <c r="EU155" s="131">
        <f t="shared" si="766"/>
        <v>0</v>
      </c>
      <c r="EV155" s="115">
        <f t="shared" si="698"/>
        <v>0</v>
      </c>
      <c r="EW155" s="116">
        <f t="shared" si="699"/>
        <v>0</v>
      </c>
      <c r="FB155" s="131">
        <f t="shared" si="767"/>
        <v>0</v>
      </c>
      <c r="FC155" s="115">
        <f t="shared" si="701"/>
        <v>0</v>
      </c>
      <c r="FD155" s="116">
        <f t="shared" si="702"/>
        <v>0</v>
      </c>
      <c r="FI155" s="131">
        <f t="shared" si="768"/>
        <v>0</v>
      </c>
      <c r="FJ155" s="115">
        <f t="shared" si="704"/>
        <v>0</v>
      </c>
      <c r="FK155" s="116">
        <f t="shared" si="705"/>
        <v>0</v>
      </c>
      <c r="FP155" s="131">
        <f t="shared" si="769"/>
        <v>0</v>
      </c>
      <c r="FQ155" s="115">
        <f t="shared" si="707"/>
        <v>0</v>
      </c>
      <c r="FR155" s="116">
        <f t="shared" si="708"/>
        <v>0</v>
      </c>
      <c r="FW155" s="131">
        <f t="shared" si="770"/>
        <v>0</v>
      </c>
      <c r="FX155" s="115">
        <f t="shared" si="710"/>
        <v>0</v>
      </c>
      <c r="FY155" s="116">
        <f t="shared" si="711"/>
        <v>0</v>
      </c>
      <c r="GD155" s="131">
        <f t="shared" si="771"/>
        <v>0</v>
      </c>
      <c r="GE155" s="115">
        <f t="shared" si="713"/>
        <v>0</v>
      </c>
      <c r="GF155" s="116">
        <f t="shared" si="714"/>
        <v>0</v>
      </c>
      <c r="GK155" s="131">
        <f t="shared" si="772"/>
        <v>0</v>
      </c>
      <c r="GL155" s="115">
        <f t="shared" si="716"/>
        <v>0</v>
      </c>
      <c r="GM155" s="116">
        <f t="shared" si="717"/>
        <v>0</v>
      </c>
      <c r="GR155" s="131">
        <f t="shared" si="773"/>
        <v>0</v>
      </c>
      <c r="GS155" s="115">
        <f t="shared" si="719"/>
        <v>0</v>
      </c>
      <c r="GT155" s="116">
        <f t="shared" si="720"/>
        <v>0</v>
      </c>
      <c r="GY155" s="131">
        <f t="shared" si="774"/>
        <v>0</v>
      </c>
      <c r="GZ155" s="115">
        <f t="shared" si="722"/>
        <v>0</v>
      </c>
      <c r="HA155" s="116">
        <f t="shared" si="723"/>
        <v>0</v>
      </c>
      <c r="HF155" s="131">
        <f t="shared" si="775"/>
        <v>0</v>
      </c>
      <c r="HG155" s="115">
        <f t="shared" si="725"/>
        <v>0</v>
      </c>
      <c r="HH155" s="116">
        <f t="shared" si="726"/>
        <v>0</v>
      </c>
      <c r="HM155" s="131">
        <f t="shared" si="776"/>
        <v>0</v>
      </c>
      <c r="HN155" s="115">
        <f t="shared" si="728"/>
        <v>0</v>
      </c>
      <c r="HO155" s="116">
        <f t="shared" si="729"/>
        <v>0</v>
      </c>
      <c r="HT155" s="131">
        <f t="shared" si="777"/>
        <v>0</v>
      </c>
      <c r="HU155" s="115">
        <f t="shared" si="731"/>
        <v>0</v>
      </c>
      <c r="HV155" s="116">
        <f t="shared" si="732"/>
        <v>0</v>
      </c>
      <c r="IA155" s="131">
        <f t="shared" si="778"/>
        <v>0</v>
      </c>
      <c r="IB155" s="115">
        <f t="shared" si="734"/>
        <v>0</v>
      </c>
      <c r="IC155" s="116">
        <f t="shared" si="735"/>
        <v>0</v>
      </c>
      <c r="IH155" s="131">
        <f t="shared" si="779"/>
        <v>0</v>
      </c>
      <c r="II155" s="115">
        <f t="shared" si="737"/>
        <v>0</v>
      </c>
      <c r="IJ155" s="116">
        <f t="shared" si="738"/>
        <v>0</v>
      </c>
      <c r="IO155" s="131">
        <f t="shared" si="780"/>
        <v>0</v>
      </c>
      <c r="IP155" s="115">
        <f t="shared" si="740"/>
        <v>0</v>
      </c>
      <c r="IQ155" s="116">
        <f t="shared" si="741"/>
        <v>0</v>
      </c>
    </row>
    <row r="156" spans="9:251" ht="11.25">
      <c r="I156" s="131">
        <f t="shared" si="742"/>
        <v>100000</v>
      </c>
      <c r="J156" s="115">
        <f t="shared" si="743"/>
        <v>100000</v>
      </c>
      <c r="K156" s="116">
        <f t="shared" si="744"/>
        <v>0</v>
      </c>
      <c r="R156" s="131">
        <f t="shared" si="745"/>
        <v>100000</v>
      </c>
      <c r="S156" s="115">
        <f t="shared" si="746"/>
        <v>100000</v>
      </c>
      <c r="T156" s="116">
        <f t="shared" si="747"/>
        <v>0</v>
      </c>
      <c r="Y156" s="131">
        <f t="shared" si="748"/>
        <v>0</v>
      </c>
      <c r="Z156" s="115">
        <f t="shared" si="644"/>
        <v>0</v>
      </c>
      <c r="AA156" s="116">
        <f t="shared" si="645"/>
        <v>0</v>
      </c>
      <c r="AF156" s="131">
        <f t="shared" si="749"/>
        <v>0</v>
      </c>
      <c r="AG156" s="115">
        <f t="shared" si="647"/>
        <v>0</v>
      </c>
      <c r="AH156" s="116">
        <f t="shared" si="648"/>
        <v>0</v>
      </c>
      <c r="AM156" s="131">
        <f t="shared" si="750"/>
        <v>0</v>
      </c>
      <c r="AN156" s="115">
        <f t="shared" si="650"/>
        <v>0</v>
      </c>
      <c r="AO156" s="116">
        <f t="shared" si="651"/>
        <v>0</v>
      </c>
      <c r="AT156" s="131">
        <f t="shared" si="751"/>
        <v>0</v>
      </c>
      <c r="AU156" s="115">
        <f t="shared" si="653"/>
        <v>0</v>
      </c>
      <c r="AV156" s="116">
        <f t="shared" si="654"/>
        <v>0</v>
      </c>
      <c r="BA156" s="131">
        <f t="shared" si="752"/>
        <v>0</v>
      </c>
      <c r="BB156" s="115">
        <f t="shared" si="656"/>
        <v>0</v>
      </c>
      <c r="BC156" s="116">
        <f t="shared" si="657"/>
        <v>0</v>
      </c>
      <c r="BH156" s="131">
        <f t="shared" si="753"/>
        <v>0</v>
      </c>
      <c r="BI156" s="115">
        <f t="shared" si="659"/>
        <v>0</v>
      </c>
      <c r="BJ156" s="116">
        <f t="shared" si="660"/>
        <v>0</v>
      </c>
      <c r="BO156" s="131">
        <f t="shared" si="754"/>
        <v>0</v>
      </c>
      <c r="BP156" s="115">
        <f t="shared" si="662"/>
        <v>0</v>
      </c>
      <c r="BQ156" s="116">
        <f t="shared" si="663"/>
        <v>0</v>
      </c>
      <c r="BV156" s="131">
        <f t="shared" si="755"/>
        <v>0</v>
      </c>
      <c r="BW156" s="115">
        <f t="shared" si="665"/>
        <v>0</v>
      </c>
      <c r="BX156" s="116">
        <f t="shared" si="666"/>
        <v>0</v>
      </c>
      <c r="CC156" s="131">
        <f t="shared" si="756"/>
        <v>0</v>
      </c>
      <c r="CD156" s="115">
        <f t="shared" si="668"/>
        <v>0</v>
      </c>
      <c r="CE156" s="116">
        <f t="shared" si="669"/>
        <v>0</v>
      </c>
      <c r="CJ156" s="131">
        <f t="shared" si="757"/>
        <v>0</v>
      </c>
      <c r="CK156" s="115">
        <f t="shared" si="671"/>
        <v>0</v>
      </c>
      <c r="CL156" s="116">
        <f t="shared" si="672"/>
        <v>0</v>
      </c>
      <c r="CQ156" s="131">
        <f t="shared" si="758"/>
        <v>0</v>
      </c>
      <c r="CR156" s="115">
        <f t="shared" si="674"/>
        <v>0</v>
      </c>
      <c r="CS156" s="116">
        <f t="shared" si="675"/>
        <v>0</v>
      </c>
      <c r="CX156" s="131">
        <f t="shared" si="759"/>
        <v>0</v>
      </c>
      <c r="CY156" s="115">
        <f t="shared" si="677"/>
        <v>0</v>
      </c>
      <c r="CZ156" s="116">
        <f t="shared" si="678"/>
        <v>0</v>
      </c>
      <c r="DE156" s="131">
        <f t="shared" si="760"/>
        <v>0</v>
      </c>
      <c r="DF156" s="115">
        <f t="shared" si="680"/>
        <v>0</v>
      </c>
      <c r="DG156" s="116">
        <f t="shared" si="681"/>
        <v>0</v>
      </c>
      <c r="DL156" s="131">
        <f t="shared" si="761"/>
        <v>0</v>
      </c>
      <c r="DM156" s="115">
        <f t="shared" si="683"/>
        <v>0</v>
      </c>
      <c r="DN156" s="116">
        <f t="shared" si="684"/>
        <v>0</v>
      </c>
      <c r="DS156" s="131">
        <f t="shared" si="762"/>
        <v>0</v>
      </c>
      <c r="DT156" s="115">
        <f t="shared" si="686"/>
        <v>0</v>
      </c>
      <c r="DU156" s="116">
        <f t="shared" si="687"/>
        <v>0</v>
      </c>
      <c r="DZ156" s="131">
        <f t="shared" si="763"/>
        <v>0</v>
      </c>
      <c r="EA156" s="115">
        <f t="shared" si="689"/>
        <v>0</v>
      </c>
      <c r="EB156" s="116">
        <f t="shared" si="690"/>
        <v>0</v>
      </c>
      <c r="EG156" s="131">
        <f t="shared" si="764"/>
        <v>0</v>
      </c>
      <c r="EH156" s="115">
        <f t="shared" si="692"/>
        <v>0</v>
      </c>
      <c r="EI156" s="116">
        <f t="shared" si="693"/>
        <v>0</v>
      </c>
      <c r="EN156" s="131">
        <f t="shared" si="765"/>
        <v>0</v>
      </c>
      <c r="EO156" s="115">
        <f t="shared" si="695"/>
        <v>0</v>
      </c>
      <c r="EP156" s="116">
        <f t="shared" si="696"/>
        <v>0</v>
      </c>
      <c r="EU156" s="131">
        <f t="shared" si="766"/>
        <v>0</v>
      </c>
      <c r="EV156" s="115">
        <f t="shared" si="698"/>
        <v>0</v>
      </c>
      <c r="EW156" s="116">
        <f t="shared" si="699"/>
        <v>0</v>
      </c>
      <c r="FB156" s="131">
        <f t="shared" si="767"/>
        <v>0</v>
      </c>
      <c r="FC156" s="115">
        <f t="shared" si="701"/>
        <v>0</v>
      </c>
      <c r="FD156" s="116">
        <f t="shared" si="702"/>
        <v>0</v>
      </c>
      <c r="FI156" s="131">
        <f t="shared" si="768"/>
        <v>0</v>
      </c>
      <c r="FJ156" s="115">
        <f t="shared" si="704"/>
        <v>0</v>
      </c>
      <c r="FK156" s="116">
        <f t="shared" si="705"/>
        <v>0</v>
      </c>
      <c r="FP156" s="131">
        <f t="shared" si="769"/>
        <v>0</v>
      </c>
      <c r="FQ156" s="115">
        <f t="shared" si="707"/>
        <v>0</v>
      </c>
      <c r="FR156" s="116">
        <f t="shared" si="708"/>
        <v>0</v>
      </c>
      <c r="FW156" s="131">
        <f t="shared" si="770"/>
        <v>0</v>
      </c>
      <c r="FX156" s="115">
        <f t="shared" si="710"/>
        <v>0</v>
      </c>
      <c r="FY156" s="116">
        <f t="shared" si="711"/>
        <v>0</v>
      </c>
      <c r="GD156" s="131">
        <f t="shared" si="771"/>
        <v>0</v>
      </c>
      <c r="GE156" s="115">
        <f t="shared" si="713"/>
        <v>0</v>
      </c>
      <c r="GF156" s="116">
        <f t="shared" si="714"/>
        <v>0</v>
      </c>
      <c r="GK156" s="131">
        <f t="shared" si="772"/>
        <v>0</v>
      </c>
      <c r="GL156" s="115">
        <f t="shared" si="716"/>
        <v>0</v>
      </c>
      <c r="GM156" s="116">
        <f t="shared" si="717"/>
        <v>0</v>
      </c>
      <c r="GR156" s="131">
        <f t="shared" si="773"/>
        <v>0</v>
      </c>
      <c r="GS156" s="115">
        <f t="shared" si="719"/>
        <v>0</v>
      </c>
      <c r="GT156" s="116">
        <f t="shared" si="720"/>
        <v>0</v>
      </c>
      <c r="GY156" s="131">
        <f t="shared" si="774"/>
        <v>0</v>
      </c>
      <c r="GZ156" s="115">
        <f t="shared" si="722"/>
        <v>0</v>
      </c>
      <c r="HA156" s="116">
        <f t="shared" si="723"/>
        <v>0</v>
      </c>
      <c r="HF156" s="131">
        <f t="shared" si="775"/>
        <v>0</v>
      </c>
      <c r="HG156" s="115">
        <f t="shared" si="725"/>
        <v>0</v>
      </c>
      <c r="HH156" s="116">
        <f t="shared" si="726"/>
        <v>0</v>
      </c>
      <c r="HM156" s="131">
        <f t="shared" si="776"/>
        <v>0</v>
      </c>
      <c r="HN156" s="115">
        <f t="shared" si="728"/>
        <v>0</v>
      </c>
      <c r="HO156" s="116">
        <f t="shared" si="729"/>
        <v>0</v>
      </c>
      <c r="HT156" s="131">
        <f t="shared" si="777"/>
        <v>0</v>
      </c>
      <c r="HU156" s="115">
        <f t="shared" si="731"/>
        <v>0</v>
      </c>
      <c r="HV156" s="116">
        <f t="shared" si="732"/>
        <v>0</v>
      </c>
      <c r="IA156" s="131">
        <f t="shared" si="778"/>
        <v>0</v>
      </c>
      <c r="IB156" s="115">
        <f t="shared" si="734"/>
        <v>0</v>
      </c>
      <c r="IC156" s="116">
        <f t="shared" si="735"/>
        <v>0</v>
      </c>
      <c r="IH156" s="131">
        <f t="shared" si="779"/>
        <v>0</v>
      </c>
      <c r="II156" s="115">
        <f t="shared" si="737"/>
        <v>0</v>
      </c>
      <c r="IJ156" s="116">
        <f t="shared" si="738"/>
        <v>0</v>
      </c>
      <c r="IO156" s="131">
        <f t="shared" si="780"/>
        <v>0</v>
      </c>
      <c r="IP156" s="115">
        <f t="shared" si="740"/>
        <v>0</v>
      </c>
      <c r="IQ156" s="116">
        <f t="shared" si="741"/>
        <v>0</v>
      </c>
    </row>
    <row r="157" spans="9:251" ht="11.25">
      <c r="I157" s="131">
        <f t="shared" si="742"/>
        <v>0</v>
      </c>
      <c r="J157" s="115">
        <f t="shared" si="743"/>
        <v>0</v>
      </c>
      <c r="K157" s="116">
        <f t="shared" si="744"/>
        <v>0</v>
      </c>
      <c r="R157" s="131">
        <f t="shared" si="745"/>
        <v>0</v>
      </c>
      <c r="S157" s="115">
        <f t="shared" si="746"/>
        <v>0</v>
      </c>
      <c r="T157" s="116">
        <f t="shared" si="747"/>
        <v>0</v>
      </c>
      <c r="Y157" s="131">
        <f t="shared" si="748"/>
        <v>0</v>
      </c>
      <c r="Z157" s="115">
        <f t="shared" si="644"/>
        <v>0</v>
      </c>
      <c r="AA157" s="116">
        <f t="shared" si="645"/>
        <v>0</v>
      </c>
      <c r="AF157" s="131">
        <f t="shared" si="749"/>
        <v>0</v>
      </c>
      <c r="AG157" s="115">
        <f t="shared" si="647"/>
        <v>0</v>
      </c>
      <c r="AH157" s="116">
        <f t="shared" si="648"/>
        <v>0</v>
      </c>
      <c r="AM157" s="131">
        <f t="shared" si="750"/>
        <v>0</v>
      </c>
      <c r="AN157" s="115">
        <f t="shared" si="650"/>
        <v>0</v>
      </c>
      <c r="AO157" s="116">
        <f t="shared" si="651"/>
        <v>0</v>
      </c>
      <c r="AT157" s="131">
        <f t="shared" si="751"/>
        <v>0</v>
      </c>
      <c r="AU157" s="115">
        <f t="shared" si="653"/>
        <v>0</v>
      </c>
      <c r="AV157" s="116">
        <f t="shared" si="654"/>
        <v>0</v>
      </c>
      <c r="BA157" s="131">
        <f t="shared" si="752"/>
        <v>0</v>
      </c>
      <c r="BB157" s="115">
        <f t="shared" si="656"/>
        <v>0</v>
      </c>
      <c r="BC157" s="116">
        <f t="shared" si="657"/>
        <v>0</v>
      </c>
      <c r="BH157" s="131">
        <f t="shared" si="753"/>
        <v>0</v>
      </c>
      <c r="BI157" s="115">
        <f t="shared" si="659"/>
        <v>0</v>
      </c>
      <c r="BJ157" s="116">
        <f t="shared" si="660"/>
        <v>0</v>
      </c>
      <c r="BO157" s="131">
        <f t="shared" si="754"/>
        <v>0</v>
      </c>
      <c r="BP157" s="115">
        <f t="shared" si="662"/>
        <v>0</v>
      </c>
      <c r="BQ157" s="116">
        <f t="shared" si="663"/>
        <v>0</v>
      </c>
      <c r="BV157" s="131">
        <f t="shared" si="755"/>
        <v>0</v>
      </c>
      <c r="BW157" s="115">
        <f t="shared" si="665"/>
        <v>0</v>
      </c>
      <c r="BX157" s="116">
        <f t="shared" si="666"/>
        <v>0</v>
      </c>
      <c r="CC157" s="131">
        <f t="shared" si="756"/>
        <v>0</v>
      </c>
      <c r="CD157" s="115">
        <f t="shared" si="668"/>
        <v>0</v>
      </c>
      <c r="CE157" s="116">
        <f t="shared" si="669"/>
        <v>0</v>
      </c>
      <c r="CJ157" s="131">
        <f t="shared" si="757"/>
        <v>0</v>
      </c>
      <c r="CK157" s="115">
        <f t="shared" si="671"/>
        <v>0</v>
      </c>
      <c r="CL157" s="116">
        <f t="shared" si="672"/>
        <v>0</v>
      </c>
      <c r="CQ157" s="131">
        <f t="shared" si="758"/>
        <v>0</v>
      </c>
      <c r="CR157" s="115">
        <f t="shared" si="674"/>
        <v>0</v>
      </c>
      <c r="CS157" s="116">
        <f t="shared" si="675"/>
        <v>0</v>
      </c>
      <c r="CX157" s="131">
        <f t="shared" si="759"/>
        <v>0</v>
      </c>
      <c r="CY157" s="115">
        <f t="shared" si="677"/>
        <v>0</v>
      </c>
      <c r="CZ157" s="116">
        <f t="shared" si="678"/>
        <v>0</v>
      </c>
      <c r="DE157" s="131">
        <f t="shared" si="760"/>
        <v>0</v>
      </c>
      <c r="DF157" s="115">
        <f t="shared" si="680"/>
        <v>0</v>
      </c>
      <c r="DG157" s="116">
        <f t="shared" si="681"/>
        <v>0</v>
      </c>
      <c r="DL157" s="131">
        <f t="shared" si="761"/>
        <v>0</v>
      </c>
      <c r="DM157" s="115">
        <f t="shared" si="683"/>
        <v>0</v>
      </c>
      <c r="DN157" s="116">
        <f t="shared" si="684"/>
        <v>0</v>
      </c>
      <c r="DS157" s="131">
        <f t="shared" si="762"/>
        <v>0</v>
      </c>
      <c r="DT157" s="115">
        <f t="shared" si="686"/>
        <v>0</v>
      </c>
      <c r="DU157" s="116">
        <f t="shared" si="687"/>
        <v>0</v>
      </c>
      <c r="DZ157" s="131">
        <f t="shared" si="763"/>
        <v>0</v>
      </c>
      <c r="EA157" s="115">
        <f t="shared" si="689"/>
        <v>0</v>
      </c>
      <c r="EB157" s="116">
        <f t="shared" si="690"/>
        <v>0</v>
      </c>
      <c r="EG157" s="131">
        <f t="shared" si="764"/>
        <v>0</v>
      </c>
      <c r="EH157" s="115">
        <f t="shared" si="692"/>
        <v>0</v>
      </c>
      <c r="EI157" s="116">
        <f t="shared" si="693"/>
        <v>0</v>
      </c>
      <c r="EN157" s="131">
        <f t="shared" si="765"/>
        <v>0</v>
      </c>
      <c r="EO157" s="115">
        <f t="shared" si="695"/>
        <v>0</v>
      </c>
      <c r="EP157" s="116">
        <f t="shared" si="696"/>
        <v>0</v>
      </c>
      <c r="EU157" s="131">
        <f t="shared" si="766"/>
        <v>0</v>
      </c>
      <c r="EV157" s="115">
        <f t="shared" si="698"/>
        <v>0</v>
      </c>
      <c r="EW157" s="116">
        <f t="shared" si="699"/>
        <v>0</v>
      </c>
      <c r="FB157" s="131">
        <f t="shared" si="767"/>
        <v>0</v>
      </c>
      <c r="FC157" s="115">
        <f t="shared" si="701"/>
        <v>0</v>
      </c>
      <c r="FD157" s="116">
        <f t="shared" si="702"/>
        <v>0</v>
      </c>
      <c r="FI157" s="131">
        <f t="shared" si="768"/>
        <v>0</v>
      </c>
      <c r="FJ157" s="115">
        <f t="shared" si="704"/>
        <v>0</v>
      </c>
      <c r="FK157" s="116">
        <f t="shared" si="705"/>
        <v>0</v>
      </c>
      <c r="FP157" s="131">
        <f t="shared" si="769"/>
        <v>0</v>
      </c>
      <c r="FQ157" s="115">
        <f t="shared" si="707"/>
        <v>0</v>
      </c>
      <c r="FR157" s="116">
        <f t="shared" si="708"/>
        <v>0</v>
      </c>
      <c r="FW157" s="131">
        <f t="shared" si="770"/>
        <v>0</v>
      </c>
      <c r="FX157" s="115">
        <f t="shared" si="710"/>
        <v>0</v>
      </c>
      <c r="FY157" s="116">
        <f t="shared" si="711"/>
        <v>0</v>
      </c>
      <c r="GD157" s="131">
        <f t="shared" si="771"/>
        <v>0</v>
      </c>
      <c r="GE157" s="115">
        <f t="shared" si="713"/>
        <v>0</v>
      </c>
      <c r="GF157" s="116">
        <f t="shared" si="714"/>
        <v>0</v>
      </c>
      <c r="GK157" s="131">
        <f t="shared" si="772"/>
        <v>0</v>
      </c>
      <c r="GL157" s="115">
        <f t="shared" si="716"/>
        <v>0</v>
      </c>
      <c r="GM157" s="116">
        <f t="shared" si="717"/>
        <v>0</v>
      </c>
      <c r="GR157" s="131">
        <f t="shared" si="773"/>
        <v>0</v>
      </c>
      <c r="GS157" s="115">
        <f t="shared" si="719"/>
        <v>0</v>
      </c>
      <c r="GT157" s="116">
        <f t="shared" si="720"/>
        <v>0</v>
      </c>
      <c r="GY157" s="131">
        <f t="shared" si="774"/>
        <v>0</v>
      </c>
      <c r="GZ157" s="115">
        <f t="shared" si="722"/>
        <v>0</v>
      </c>
      <c r="HA157" s="116">
        <f t="shared" si="723"/>
        <v>0</v>
      </c>
      <c r="HF157" s="131">
        <f t="shared" si="775"/>
        <v>0</v>
      </c>
      <c r="HG157" s="115">
        <f t="shared" si="725"/>
        <v>0</v>
      </c>
      <c r="HH157" s="116">
        <f t="shared" si="726"/>
        <v>0</v>
      </c>
      <c r="HM157" s="131">
        <f t="shared" si="776"/>
        <v>0</v>
      </c>
      <c r="HN157" s="115">
        <f t="shared" si="728"/>
        <v>0</v>
      </c>
      <c r="HO157" s="116">
        <f t="shared" si="729"/>
        <v>0</v>
      </c>
      <c r="HT157" s="131">
        <f t="shared" si="777"/>
        <v>0</v>
      </c>
      <c r="HU157" s="115">
        <f t="shared" si="731"/>
        <v>0</v>
      </c>
      <c r="HV157" s="116">
        <f t="shared" si="732"/>
        <v>0</v>
      </c>
      <c r="IA157" s="131">
        <f t="shared" si="778"/>
        <v>0</v>
      </c>
      <c r="IB157" s="115">
        <f t="shared" si="734"/>
        <v>0</v>
      </c>
      <c r="IC157" s="116">
        <f t="shared" si="735"/>
        <v>0</v>
      </c>
      <c r="IH157" s="131">
        <f t="shared" si="779"/>
        <v>0</v>
      </c>
      <c r="II157" s="115">
        <f t="shared" si="737"/>
        <v>0</v>
      </c>
      <c r="IJ157" s="116">
        <f t="shared" si="738"/>
        <v>0</v>
      </c>
      <c r="IO157" s="131">
        <f t="shared" si="780"/>
        <v>0</v>
      </c>
      <c r="IP157" s="115">
        <f t="shared" si="740"/>
        <v>0</v>
      </c>
      <c r="IQ157" s="116">
        <f t="shared" si="741"/>
        <v>0</v>
      </c>
    </row>
    <row r="158" spans="9:251" ht="11.25">
      <c r="I158" s="131">
        <f t="shared" si="742"/>
        <v>0</v>
      </c>
      <c r="J158" s="115">
        <f t="shared" si="743"/>
        <v>0</v>
      </c>
      <c r="K158" s="116">
        <f t="shared" si="744"/>
        <v>0</v>
      </c>
      <c r="R158" s="131">
        <f t="shared" si="745"/>
        <v>9841250.5</v>
      </c>
      <c r="S158" s="115">
        <f t="shared" si="746"/>
        <v>9841249.5</v>
      </c>
      <c r="T158" s="116">
        <f t="shared" si="747"/>
        <v>1</v>
      </c>
      <c r="Y158" s="131">
        <f t="shared" si="748"/>
        <v>0</v>
      </c>
      <c r="Z158" s="115">
        <f t="shared" si="644"/>
        <v>0</v>
      </c>
      <c r="AA158" s="116">
        <f t="shared" si="645"/>
        <v>0</v>
      </c>
      <c r="AF158" s="131">
        <f t="shared" si="749"/>
        <v>0</v>
      </c>
      <c r="AG158" s="115">
        <f t="shared" si="647"/>
        <v>0</v>
      </c>
      <c r="AH158" s="116">
        <f t="shared" si="648"/>
        <v>0</v>
      </c>
      <c r="AM158" s="131">
        <f t="shared" si="750"/>
        <v>0</v>
      </c>
      <c r="AN158" s="115">
        <f t="shared" si="650"/>
        <v>0</v>
      </c>
      <c r="AO158" s="116">
        <f t="shared" si="651"/>
        <v>0</v>
      </c>
      <c r="AT158" s="131">
        <f t="shared" si="751"/>
        <v>0</v>
      </c>
      <c r="AU158" s="115">
        <f t="shared" si="653"/>
        <v>0</v>
      </c>
      <c r="AV158" s="116">
        <f t="shared" si="654"/>
        <v>0</v>
      </c>
      <c r="BA158" s="131">
        <f t="shared" si="752"/>
        <v>0</v>
      </c>
      <c r="BB158" s="115">
        <f t="shared" si="656"/>
        <v>0</v>
      </c>
      <c r="BC158" s="116">
        <f t="shared" si="657"/>
        <v>0</v>
      </c>
      <c r="BH158" s="131">
        <f t="shared" si="753"/>
        <v>0</v>
      </c>
      <c r="BI158" s="115">
        <f t="shared" si="659"/>
        <v>0</v>
      </c>
      <c r="BJ158" s="116">
        <f t="shared" si="660"/>
        <v>0</v>
      </c>
      <c r="BO158" s="131">
        <f t="shared" si="754"/>
        <v>0</v>
      </c>
      <c r="BP158" s="115">
        <f t="shared" si="662"/>
        <v>0</v>
      </c>
      <c r="BQ158" s="116">
        <f t="shared" si="663"/>
        <v>0</v>
      </c>
      <c r="BV158" s="131">
        <f t="shared" si="755"/>
        <v>0</v>
      </c>
      <c r="BW158" s="115">
        <f t="shared" si="665"/>
        <v>0</v>
      </c>
      <c r="BX158" s="116">
        <f t="shared" si="666"/>
        <v>0</v>
      </c>
      <c r="CC158" s="131">
        <f t="shared" si="756"/>
        <v>0</v>
      </c>
      <c r="CD158" s="115">
        <f t="shared" si="668"/>
        <v>0</v>
      </c>
      <c r="CE158" s="116">
        <f t="shared" si="669"/>
        <v>0</v>
      </c>
      <c r="CJ158" s="131">
        <f t="shared" si="757"/>
        <v>0</v>
      </c>
      <c r="CK158" s="115">
        <f t="shared" si="671"/>
        <v>0</v>
      </c>
      <c r="CL158" s="116">
        <f t="shared" si="672"/>
        <v>0</v>
      </c>
      <c r="CQ158" s="131">
        <f t="shared" si="758"/>
        <v>0</v>
      </c>
      <c r="CR158" s="115">
        <f t="shared" si="674"/>
        <v>0</v>
      </c>
      <c r="CS158" s="116">
        <f t="shared" si="675"/>
        <v>0</v>
      </c>
      <c r="CX158" s="131">
        <f t="shared" si="759"/>
        <v>0</v>
      </c>
      <c r="CY158" s="115">
        <f t="shared" si="677"/>
        <v>0</v>
      </c>
      <c r="CZ158" s="116">
        <f t="shared" si="678"/>
        <v>0</v>
      </c>
      <c r="DE158" s="131">
        <f t="shared" si="760"/>
        <v>0</v>
      </c>
      <c r="DF158" s="115">
        <f t="shared" si="680"/>
        <v>0</v>
      </c>
      <c r="DG158" s="116">
        <f t="shared" si="681"/>
        <v>0</v>
      </c>
      <c r="DL158" s="131">
        <f t="shared" si="761"/>
        <v>0</v>
      </c>
      <c r="DM158" s="115">
        <f t="shared" si="683"/>
        <v>0</v>
      </c>
      <c r="DN158" s="116">
        <f t="shared" si="684"/>
        <v>0</v>
      </c>
      <c r="DS158" s="131">
        <f t="shared" si="762"/>
        <v>0</v>
      </c>
      <c r="DT158" s="115">
        <f t="shared" si="686"/>
        <v>0</v>
      </c>
      <c r="DU158" s="116">
        <f t="shared" si="687"/>
        <v>0</v>
      </c>
      <c r="DZ158" s="131">
        <f t="shared" si="763"/>
        <v>0</v>
      </c>
      <c r="EA158" s="115">
        <f t="shared" si="689"/>
        <v>0</v>
      </c>
      <c r="EB158" s="116">
        <f t="shared" si="690"/>
        <v>0</v>
      </c>
      <c r="EG158" s="131">
        <f t="shared" si="764"/>
        <v>0</v>
      </c>
      <c r="EH158" s="115">
        <f t="shared" si="692"/>
        <v>0</v>
      </c>
      <c r="EI158" s="116">
        <f t="shared" si="693"/>
        <v>0</v>
      </c>
      <c r="EN158" s="131">
        <f t="shared" si="765"/>
        <v>0</v>
      </c>
      <c r="EO158" s="115">
        <f t="shared" si="695"/>
        <v>0</v>
      </c>
      <c r="EP158" s="116">
        <f t="shared" si="696"/>
        <v>0</v>
      </c>
      <c r="EU158" s="131">
        <f t="shared" si="766"/>
        <v>0</v>
      </c>
      <c r="EV158" s="115">
        <f t="shared" si="698"/>
        <v>0</v>
      </c>
      <c r="EW158" s="116">
        <f t="shared" si="699"/>
        <v>0</v>
      </c>
      <c r="FB158" s="131">
        <f t="shared" si="767"/>
        <v>0</v>
      </c>
      <c r="FC158" s="115">
        <f t="shared" si="701"/>
        <v>0</v>
      </c>
      <c r="FD158" s="116">
        <f t="shared" si="702"/>
        <v>0</v>
      </c>
      <c r="FI158" s="131">
        <f t="shared" si="768"/>
        <v>0</v>
      </c>
      <c r="FJ158" s="115">
        <f t="shared" si="704"/>
        <v>0</v>
      </c>
      <c r="FK158" s="116">
        <f t="shared" si="705"/>
        <v>0</v>
      </c>
      <c r="FP158" s="131">
        <f t="shared" si="769"/>
        <v>0</v>
      </c>
      <c r="FQ158" s="115">
        <f t="shared" si="707"/>
        <v>0</v>
      </c>
      <c r="FR158" s="116">
        <f t="shared" si="708"/>
        <v>0</v>
      </c>
      <c r="FW158" s="131">
        <f t="shared" si="770"/>
        <v>0</v>
      </c>
      <c r="FX158" s="115">
        <f t="shared" si="710"/>
        <v>0</v>
      </c>
      <c r="FY158" s="116">
        <f t="shared" si="711"/>
        <v>0</v>
      </c>
      <c r="GD158" s="131">
        <f t="shared" si="771"/>
        <v>0</v>
      </c>
      <c r="GE158" s="115">
        <f t="shared" si="713"/>
        <v>0</v>
      </c>
      <c r="GF158" s="116">
        <f t="shared" si="714"/>
        <v>0</v>
      </c>
      <c r="GK158" s="131">
        <f t="shared" si="772"/>
        <v>0</v>
      </c>
      <c r="GL158" s="115">
        <f t="shared" si="716"/>
        <v>0</v>
      </c>
      <c r="GM158" s="116">
        <f t="shared" si="717"/>
        <v>0</v>
      </c>
      <c r="GR158" s="131">
        <f t="shared" si="773"/>
        <v>0</v>
      </c>
      <c r="GS158" s="115">
        <f t="shared" si="719"/>
        <v>0</v>
      </c>
      <c r="GT158" s="116">
        <f t="shared" si="720"/>
        <v>0</v>
      </c>
      <c r="GY158" s="131">
        <f t="shared" si="774"/>
        <v>0</v>
      </c>
      <c r="GZ158" s="115">
        <f t="shared" si="722"/>
        <v>0</v>
      </c>
      <c r="HA158" s="116">
        <f t="shared" si="723"/>
        <v>0</v>
      </c>
      <c r="HF158" s="131">
        <f t="shared" si="775"/>
        <v>0</v>
      </c>
      <c r="HG158" s="115">
        <f t="shared" si="725"/>
        <v>0</v>
      </c>
      <c r="HH158" s="116">
        <f t="shared" si="726"/>
        <v>0</v>
      </c>
      <c r="HM158" s="131">
        <f t="shared" si="776"/>
        <v>0</v>
      </c>
      <c r="HN158" s="115">
        <f t="shared" si="728"/>
        <v>0</v>
      </c>
      <c r="HO158" s="116">
        <f t="shared" si="729"/>
        <v>0</v>
      </c>
      <c r="HT158" s="131">
        <f t="shared" si="777"/>
        <v>0</v>
      </c>
      <c r="HU158" s="115">
        <f t="shared" si="731"/>
        <v>0</v>
      </c>
      <c r="HV158" s="116">
        <f t="shared" si="732"/>
        <v>0</v>
      </c>
      <c r="IA158" s="131">
        <f t="shared" si="778"/>
        <v>0</v>
      </c>
      <c r="IB158" s="115">
        <f t="shared" si="734"/>
        <v>0</v>
      </c>
      <c r="IC158" s="116">
        <f t="shared" si="735"/>
        <v>0</v>
      </c>
      <c r="IH158" s="131">
        <f t="shared" si="779"/>
        <v>0</v>
      </c>
      <c r="II158" s="115">
        <f t="shared" si="737"/>
        <v>0</v>
      </c>
      <c r="IJ158" s="116">
        <f t="shared" si="738"/>
        <v>0</v>
      </c>
      <c r="IO158" s="131">
        <f t="shared" si="780"/>
        <v>0</v>
      </c>
      <c r="IP158" s="115">
        <f t="shared" si="740"/>
        <v>0</v>
      </c>
      <c r="IQ158" s="116">
        <f t="shared" si="741"/>
        <v>0</v>
      </c>
    </row>
    <row r="159" spans="9:251" ht="11.25">
      <c r="I159" s="131">
        <f t="shared" si="742"/>
        <v>2100000</v>
      </c>
      <c r="J159" s="115">
        <f t="shared" si="743"/>
        <v>2100000</v>
      </c>
      <c r="K159" s="116">
        <f t="shared" si="744"/>
        <v>0</v>
      </c>
      <c r="R159" s="131">
        <f t="shared" si="745"/>
        <v>11941250</v>
      </c>
      <c r="S159" s="115">
        <f t="shared" si="746"/>
        <v>11941249.5</v>
      </c>
      <c r="T159" s="116">
        <f t="shared" si="747"/>
        <v>0.5</v>
      </c>
      <c r="Y159" s="131">
        <f t="shared" si="748"/>
        <v>0</v>
      </c>
      <c r="Z159" s="115">
        <f t="shared" si="644"/>
        <v>0</v>
      </c>
      <c r="AA159" s="116">
        <f t="shared" si="645"/>
        <v>0</v>
      </c>
      <c r="AF159" s="131">
        <f t="shared" si="749"/>
        <v>0</v>
      </c>
      <c r="AG159" s="115">
        <f t="shared" si="647"/>
        <v>0</v>
      </c>
      <c r="AH159" s="116">
        <f t="shared" si="648"/>
        <v>0</v>
      </c>
      <c r="AM159" s="131">
        <f t="shared" si="750"/>
        <v>0</v>
      </c>
      <c r="AN159" s="115">
        <f t="shared" si="650"/>
        <v>0</v>
      </c>
      <c r="AO159" s="116">
        <f t="shared" si="651"/>
        <v>0</v>
      </c>
      <c r="AT159" s="131">
        <f t="shared" si="751"/>
        <v>0</v>
      </c>
      <c r="AU159" s="115">
        <f t="shared" si="653"/>
        <v>0</v>
      </c>
      <c r="AV159" s="116">
        <f t="shared" si="654"/>
        <v>0</v>
      </c>
      <c r="BA159" s="131">
        <f t="shared" si="752"/>
        <v>0</v>
      </c>
      <c r="BB159" s="115">
        <f t="shared" si="656"/>
        <v>0</v>
      </c>
      <c r="BC159" s="116">
        <f t="shared" si="657"/>
        <v>0</v>
      </c>
      <c r="BH159" s="131">
        <f t="shared" si="753"/>
        <v>0</v>
      </c>
      <c r="BI159" s="115">
        <f t="shared" si="659"/>
        <v>0</v>
      </c>
      <c r="BJ159" s="116">
        <f t="shared" si="660"/>
        <v>0</v>
      </c>
      <c r="BO159" s="131">
        <f t="shared" si="754"/>
        <v>0</v>
      </c>
      <c r="BP159" s="115">
        <f t="shared" si="662"/>
        <v>0</v>
      </c>
      <c r="BQ159" s="116">
        <f t="shared" si="663"/>
        <v>0</v>
      </c>
      <c r="BV159" s="131">
        <f t="shared" si="755"/>
        <v>0</v>
      </c>
      <c r="BW159" s="115">
        <f t="shared" si="665"/>
        <v>0</v>
      </c>
      <c r="BX159" s="116">
        <f t="shared" si="666"/>
        <v>0</v>
      </c>
      <c r="CC159" s="131">
        <f t="shared" si="756"/>
        <v>0</v>
      </c>
      <c r="CD159" s="115">
        <f t="shared" si="668"/>
        <v>0</v>
      </c>
      <c r="CE159" s="116">
        <f t="shared" si="669"/>
        <v>0</v>
      </c>
      <c r="CJ159" s="131">
        <f t="shared" si="757"/>
        <v>0</v>
      </c>
      <c r="CK159" s="115">
        <f t="shared" si="671"/>
        <v>0</v>
      </c>
      <c r="CL159" s="116">
        <f t="shared" si="672"/>
        <v>0</v>
      </c>
      <c r="CQ159" s="131">
        <f t="shared" si="758"/>
        <v>0</v>
      </c>
      <c r="CR159" s="115">
        <f t="shared" si="674"/>
        <v>0</v>
      </c>
      <c r="CS159" s="116">
        <f t="shared" si="675"/>
        <v>0</v>
      </c>
      <c r="CX159" s="131">
        <f t="shared" si="759"/>
        <v>0</v>
      </c>
      <c r="CY159" s="115">
        <f t="shared" si="677"/>
        <v>0</v>
      </c>
      <c r="CZ159" s="116">
        <f t="shared" si="678"/>
        <v>0</v>
      </c>
      <c r="DE159" s="131">
        <f t="shared" si="760"/>
        <v>0</v>
      </c>
      <c r="DF159" s="115">
        <f t="shared" si="680"/>
        <v>0</v>
      </c>
      <c r="DG159" s="116">
        <f t="shared" si="681"/>
        <v>0</v>
      </c>
      <c r="DL159" s="131">
        <f t="shared" si="761"/>
        <v>0</v>
      </c>
      <c r="DM159" s="115">
        <f t="shared" si="683"/>
        <v>0</v>
      </c>
      <c r="DN159" s="116">
        <f t="shared" si="684"/>
        <v>0</v>
      </c>
      <c r="DS159" s="131">
        <f t="shared" si="762"/>
        <v>0</v>
      </c>
      <c r="DT159" s="115">
        <f t="shared" si="686"/>
        <v>0</v>
      </c>
      <c r="DU159" s="116">
        <f t="shared" si="687"/>
        <v>0</v>
      </c>
      <c r="DZ159" s="131">
        <f t="shared" si="763"/>
        <v>0</v>
      </c>
      <c r="EA159" s="115">
        <f t="shared" si="689"/>
        <v>0</v>
      </c>
      <c r="EB159" s="116">
        <f t="shared" si="690"/>
        <v>0</v>
      </c>
      <c r="EG159" s="131">
        <f t="shared" si="764"/>
        <v>0</v>
      </c>
      <c r="EH159" s="115">
        <f t="shared" si="692"/>
        <v>0</v>
      </c>
      <c r="EI159" s="116">
        <f t="shared" si="693"/>
        <v>0</v>
      </c>
      <c r="EN159" s="131">
        <f t="shared" si="765"/>
        <v>0</v>
      </c>
      <c r="EO159" s="115">
        <f t="shared" si="695"/>
        <v>0</v>
      </c>
      <c r="EP159" s="116">
        <f t="shared" si="696"/>
        <v>0</v>
      </c>
      <c r="EU159" s="131">
        <f t="shared" si="766"/>
        <v>0</v>
      </c>
      <c r="EV159" s="115">
        <f t="shared" si="698"/>
        <v>0</v>
      </c>
      <c r="EW159" s="116">
        <f t="shared" si="699"/>
        <v>0</v>
      </c>
      <c r="FB159" s="131">
        <f t="shared" si="767"/>
        <v>0</v>
      </c>
      <c r="FC159" s="115">
        <f t="shared" si="701"/>
        <v>0</v>
      </c>
      <c r="FD159" s="116">
        <f t="shared" si="702"/>
        <v>0</v>
      </c>
      <c r="FI159" s="131">
        <f t="shared" si="768"/>
        <v>0</v>
      </c>
      <c r="FJ159" s="115">
        <f t="shared" si="704"/>
        <v>0</v>
      </c>
      <c r="FK159" s="116">
        <f t="shared" si="705"/>
        <v>0</v>
      </c>
      <c r="FP159" s="131">
        <f t="shared" si="769"/>
        <v>0</v>
      </c>
      <c r="FQ159" s="115">
        <f t="shared" si="707"/>
        <v>0</v>
      </c>
      <c r="FR159" s="116">
        <f t="shared" si="708"/>
        <v>0</v>
      </c>
      <c r="FW159" s="131">
        <f t="shared" si="770"/>
        <v>0</v>
      </c>
      <c r="FX159" s="115">
        <f t="shared" si="710"/>
        <v>0</v>
      </c>
      <c r="FY159" s="116">
        <f t="shared" si="711"/>
        <v>0</v>
      </c>
      <c r="GD159" s="131">
        <f t="shared" si="771"/>
        <v>0</v>
      </c>
      <c r="GE159" s="115">
        <f t="shared" si="713"/>
        <v>0</v>
      </c>
      <c r="GF159" s="116">
        <f t="shared" si="714"/>
        <v>0</v>
      </c>
      <c r="GK159" s="131">
        <f t="shared" si="772"/>
        <v>0</v>
      </c>
      <c r="GL159" s="115">
        <f t="shared" si="716"/>
        <v>0</v>
      </c>
      <c r="GM159" s="116">
        <f t="shared" si="717"/>
        <v>0</v>
      </c>
      <c r="GR159" s="131">
        <f t="shared" si="773"/>
        <v>0</v>
      </c>
      <c r="GS159" s="115">
        <f t="shared" si="719"/>
        <v>0</v>
      </c>
      <c r="GT159" s="116">
        <f t="shared" si="720"/>
        <v>0</v>
      </c>
      <c r="GY159" s="131">
        <f t="shared" si="774"/>
        <v>0</v>
      </c>
      <c r="GZ159" s="115">
        <f t="shared" si="722"/>
        <v>0</v>
      </c>
      <c r="HA159" s="116">
        <f t="shared" si="723"/>
        <v>0</v>
      </c>
      <c r="HF159" s="131">
        <f t="shared" si="775"/>
        <v>0</v>
      </c>
      <c r="HG159" s="115">
        <f t="shared" si="725"/>
        <v>0</v>
      </c>
      <c r="HH159" s="116">
        <f t="shared" si="726"/>
        <v>0</v>
      </c>
      <c r="HM159" s="131">
        <f t="shared" si="776"/>
        <v>0</v>
      </c>
      <c r="HN159" s="115">
        <f t="shared" si="728"/>
        <v>0</v>
      </c>
      <c r="HO159" s="116">
        <f t="shared" si="729"/>
        <v>0</v>
      </c>
      <c r="HT159" s="131">
        <f t="shared" si="777"/>
        <v>0</v>
      </c>
      <c r="HU159" s="115">
        <f t="shared" si="731"/>
        <v>0</v>
      </c>
      <c r="HV159" s="116">
        <f t="shared" si="732"/>
        <v>0</v>
      </c>
      <c r="IA159" s="131">
        <f t="shared" si="778"/>
        <v>0</v>
      </c>
      <c r="IB159" s="115">
        <f t="shared" si="734"/>
        <v>0</v>
      </c>
      <c r="IC159" s="116">
        <f t="shared" si="735"/>
        <v>0</v>
      </c>
      <c r="IH159" s="131">
        <f t="shared" si="779"/>
        <v>0</v>
      </c>
      <c r="II159" s="115">
        <f t="shared" si="737"/>
        <v>0</v>
      </c>
      <c r="IJ159" s="116">
        <f t="shared" si="738"/>
        <v>0</v>
      </c>
      <c r="IO159" s="131">
        <f t="shared" si="780"/>
        <v>0</v>
      </c>
      <c r="IP159" s="115">
        <f t="shared" si="740"/>
        <v>0</v>
      </c>
      <c r="IQ159" s="116">
        <f t="shared" si="741"/>
        <v>0</v>
      </c>
    </row>
    <row r="160" spans="9:251" ht="11.25">
      <c r="I160" s="135">
        <f t="shared" si="742"/>
        <v>31846815.400000002</v>
      </c>
      <c r="J160" s="136">
        <f t="shared" si="743"/>
        <v>31846815.4</v>
      </c>
      <c r="K160" s="137">
        <f t="shared" si="744"/>
        <v>0</v>
      </c>
      <c r="R160" s="135">
        <f t="shared" si="745"/>
        <v>28817661</v>
      </c>
      <c r="S160" s="136">
        <f t="shared" si="746"/>
        <v>28817660.9</v>
      </c>
      <c r="T160" s="137">
        <f t="shared" si="747"/>
        <v>0.10000000149011612</v>
      </c>
      <c r="Y160" s="135">
        <f t="shared" si="748"/>
        <v>3693825</v>
      </c>
      <c r="Z160" s="136">
        <f t="shared" si="644"/>
        <v>3693825</v>
      </c>
      <c r="AA160" s="137">
        <f t="shared" si="645"/>
        <v>0</v>
      </c>
      <c r="AF160" s="135">
        <f t="shared" si="749"/>
        <v>2366631</v>
      </c>
      <c r="AG160" s="136">
        <f t="shared" si="647"/>
        <v>2366631</v>
      </c>
      <c r="AH160" s="137">
        <f t="shared" si="648"/>
        <v>0</v>
      </c>
      <c r="AM160" s="135">
        <f t="shared" si="750"/>
        <v>0</v>
      </c>
      <c r="AN160" s="136">
        <f t="shared" si="650"/>
        <v>0</v>
      </c>
      <c r="AO160" s="137">
        <f t="shared" si="651"/>
        <v>0</v>
      </c>
      <c r="AT160" s="135">
        <f t="shared" si="751"/>
        <v>360748</v>
      </c>
      <c r="AU160" s="136">
        <f t="shared" si="653"/>
        <v>360748</v>
      </c>
      <c r="AV160" s="137">
        <f t="shared" si="654"/>
        <v>0</v>
      </c>
      <c r="BA160" s="135">
        <f t="shared" si="752"/>
        <v>2698713</v>
      </c>
      <c r="BB160" s="136">
        <f t="shared" si="656"/>
        <v>2698713</v>
      </c>
      <c r="BC160" s="137">
        <f t="shared" si="657"/>
        <v>0</v>
      </c>
      <c r="BH160" s="135">
        <f t="shared" si="753"/>
        <v>1664502</v>
      </c>
      <c r="BI160" s="136">
        <f t="shared" si="659"/>
        <v>1664502</v>
      </c>
      <c r="BJ160" s="137">
        <f t="shared" si="660"/>
        <v>0</v>
      </c>
      <c r="BO160" s="135">
        <f t="shared" si="754"/>
        <v>296084</v>
      </c>
      <c r="BP160" s="136">
        <f t="shared" si="662"/>
        <v>296084</v>
      </c>
      <c r="BQ160" s="137">
        <f t="shared" si="663"/>
        <v>0</v>
      </c>
      <c r="BV160" s="135">
        <f t="shared" si="755"/>
        <v>738127</v>
      </c>
      <c r="BW160" s="136">
        <f t="shared" si="665"/>
        <v>738127</v>
      </c>
      <c r="BX160" s="137">
        <f t="shared" si="666"/>
        <v>0</v>
      </c>
      <c r="CC160" s="135">
        <f t="shared" si="756"/>
        <v>3750483</v>
      </c>
      <c r="CD160" s="136">
        <f t="shared" si="668"/>
        <v>3750483</v>
      </c>
      <c r="CE160" s="137">
        <f t="shared" si="669"/>
        <v>0</v>
      </c>
      <c r="CJ160" s="135">
        <f t="shared" si="757"/>
        <v>93956</v>
      </c>
      <c r="CK160" s="136">
        <f t="shared" si="671"/>
        <v>93956</v>
      </c>
      <c r="CL160" s="137">
        <f t="shared" si="672"/>
        <v>0</v>
      </c>
      <c r="CQ160" s="135">
        <f t="shared" si="758"/>
        <v>205556</v>
      </c>
      <c r="CR160" s="136">
        <f t="shared" si="674"/>
        <v>205556</v>
      </c>
      <c r="CS160" s="137">
        <f t="shared" si="675"/>
        <v>0</v>
      </c>
      <c r="CX160" s="135">
        <f t="shared" si="759"/>
        <v>135834</v>
      </c>
      <c r="CY160" s="136">
        <f t="shared" si="677"/>
        <v>135834</v>
      </c>
      <c r="CZ160" s="137">
        <f t="shared" si="678"/>
        <v>0</v>
      </c>
      <c r="DE160" s="135">
        <f t="shared" si="760"/>
        <v>168046</v>
      </c>
      <c r="DF160" s="136">
        <f t="shared" si="680"/>
        <v>168046</v>
      </c>
      <c r="DG160" s="137">
        <f t="shared" si="681"/>
        <v>0</v>
      </c>
      <c r="DL160" s="135">
        <f t="shared" si="761"/>
        <v>66745</v>
      </c>
      <c r="DM160" s="136">
        <f t="shared" si="683"/>
        <v>66745</v>
      </c>
      <c r="DN160" s="137">
        <f t="shared" si="684"/>
        <v>0</v>
      </c>
      <c r="DS160" s="135">
        <f t="shared" si="762"/>
        <v>194664</v>
      </c>
      <c r="DT160" s="136">
        <f t="shared" si="686"/>
        <v>194664</v>
      </c>
      <c r="DU160" s="137">
        <f t="shared" si="687"/>
        <v>0</v>
      </c>
      <c r="DZ160" s="135">
        <f t="shared" si="763"/>
        <v>185273</v>
      </c>
      <c r="EA160" s="136">
        <f t="shared" si="689"/>
        <v>185273</v>
      </c>
      <c r="EB160" s="137">
        <f t="shared" si="690"/>
        <v>0</v>
      </c>
      <c r="EG160" s="135">
        <f t="shared" si="764"/>
        <v>151398</v>
      </c>
      <c r="EH160" s="136">
        <f t="shared" si="692"/>
        <v>151398</v>
      </c>
      <c r="EI160" s="137">
        <f t="shared" si="693"/>
        <v>0</v>
      </c>
      <c r="EN160" s="135">
        <f t="shared" si="765"/>
        <v>143907</v>
      </c>
      <c r="EO160" s="136">
        <f t="shared" si="695"/>
        <v>143907</v>
      </c>
      <c r="EP160" s="137">
        <f t="shared" si="696"/>
        <v>0</v>
      </c>
      <c r="EU160" s="135">
        <f t="shared" si="766"/>
        <v>227337</v>
      </c>
      <c r="EV160" s="136">
        <f t="shared" si="698"/>
        <v>227337</v>
      </c>
      <c r="EW160" s="137">
        <f t="shared" si="699"/>
        <v>0</v>
      </c>
      <c r="FB160" s="135">
        <f t="shared" si="767"/>
        <v>132980</v>
      </c>
      <c r="FC160" s="136">
        <f t="shared" si="701"/>
        <v>132980</v>
      </c>
      <c r="FD160" s="137">
        <f t="shared" si="702"/>
        <v>0</v>
      </c>
      <c r="FI160" s="135">
        <f t="shared" si="768"/>
        <v>219925</v>
      </c>
      <c r="FJ160" s="136">
        <f t="shared" si="704"/>
        <v>219925</v>
      </c>
      <c r="FK160" s="137">
        <f t="shared" si="705"/>
        <v>0</v>
      </c>
      <c r="FP160" s="135">
        <f t="shared" si="769"/>
        <v>101793</v>
      </c>
      <c r="FQ160" s="136">
        <f t="shared" si="707"/>
        <v>101793</v>
      </c>
      <c r="FR160" s="137">
        <f t="shared" si="708"/>
        <v>0</v>
      </c>
      <c r="FW160" s="135">
        <f t="shared" si="770"/>
        <v>205805</v>
      </c>
      <c r="FX160" s="136">
        <f t="shared" si="710"/>
        <v>205805</v>
      </c>
      <c r="FY160" s="137">
        <f t="shared" si="711"/>
        <v>0</v>
      </c>
      <c r="GD160" s="135">
        <f t="shared" si="771"/>
        <v>136620</v>
      </c>
      <c r="GE160" s="136">
        <f t="shared" si="713"/>
        <v>136620</v>
      </c>
      <c r="GF160" s="137">
        <f t="shared" si="714"/>
        <v>0</v>
      </c>
      <c r="GK160" s="135">
        <f t="shared" si="772"/>
        <v>127144</v>
      </c>
      <c r="GL160" s="136">
        <f t="shared" si="716"/>
        <v>127144</v>
      </c>
      <c r="GM160" s="137">
        <f t="shared" si="717"/>
        <v>0</v>
      </c>
      <c r="GR160" s="135">
        <f t="shared" si="773"/>
        <v>191073</v>
      </c>
      <c r="GS160" s="136">
        <f t="shared" si="719"/>
        <v>191073</v>
      </c>
      <c r="GT160" s="137">
        <f t="shared" si="720"/>
        <v>0</v>
      </c>
      <c r="GY160" s="135">
        <f t="shared" si="774"/>
        <v>100454</v>
      </c>
      <c r="GZ160" s="136">
        <f t="shared" si="722"/>
        <v>100454</v>
      </c>
      <c r="HA160" s="137">
        <f t="shared" si="723"/>
        <v>0</v>
      </c>
      <c r="HF160" s="135">
        <f t="shared" si="775"/>
        <v>146699</v>
      </c>
      <c r="HG160" s="136">
        <f t="shared" si="725"/>
        <v>146699</v>
      </c>
      <c r="HH160" s="137">
        <f t="shared" si="726"/>
        <v>0</v>
      </c>
      <c r="HM160" s="135">
        <f t="shared" si="776"/>
        <v>121358</v>
      </c>
      <c r="HN160" s="136">
        <f t="shared" si="728"/>
        <v>121358</v>
      </c>
      <c r="HO160" s="137">
        <f t="shared" si="729"/>
        <v>0</v>
      </c>
      <c r="HT160" s="135">
        <f t="shared" si="777"/>
        <v>153315</v>
      </c>
      <c r="HU160" s="136">
        <f t="shared" si="731"/>
        <v>153315</v>
      </c>
      <c r="HV160" s="137">
        <f t="shared" si="732"/>
        <v>0</v>
      </c>
      <c r="IA160" s="135">
        <f t="shared" si="778"/>
        <v>127895</v>
      </c>
      <c r="IB160" s="136">
        <f t="shared" si="734"/>
        <v>127895</v>
      </c>
      <c r="IC160" s="137">
        <f t="shared" si="735"/>
        <v>0</v>
      </c>
      <c r="IH160" s="135">
        <f t="shared" si="779"/>
        <v>191423</v>
      </c>
      <c r="II160" s="136">
        <f t="shared" si="737"/>
        <v>191423</v>
      </c>
      <c r="IJ160" s="137">
        <f t="shared" si="738"/>
        <v>0</v>
      </c>
      <c r="IO160" s="135">
        <f t="shared" si="780"/>
        <v>221283</v>
      </c>
      <c r="IP160" s="136">
        <f t="shared" si="740"/>
        <v>221283</v>
      </c>
      <c r="IQ160" s="137">
        <f t="shared" si="741"/>
        <v>0</v>
      </c>
    </row>
    <row r="161" spans="9:251" ht="12" thickBot="1">
      <c r="I161" s="138"/>
      <c r="J161" s="118"/>
      <c r="K161" s="119"/>
      <c r="R161" s="138"/>
      <c r="S161" s="118"/>
      <c r="T161" s="119"/>
      <c r="Y161" s="138"/>
      <c r="Z161" s="118"/>
      <c r="AA161" s="119"/>
      <c r="AF161" s="138"/>
      <c r="AG161" s="118"/>
      <c r="AH161" s="119"/>
      <c r="AM161" s="138"/>
      <c r="AN161" s="118"/>
      <c r="AO161" s="119"/>
      <c r="AT161" s="138"/>
      <c r="AU161" s="118"/>
      <c r="AV161" s="119"/>
      <c r="BA161" s="138"/>
      <c r="BB161" s="118"/>
      <c r="BC161" s="119"/>
      <c r="BH161" s="138"/>
      <c r="BI161" s="118"/>
      <c r="BJ161" s="119"/>
      <c r="BO161" s="138"/>
      <c r="BP161" s="118"/>
      <c r="BQ161" s="119"/>
      <c r="BV161" s="138"/>
      <c r="BW161" s="118"/>
      <c r="BX161" s="119"/>
      <c r="CC161" s="138"/>
      <c r="CD161" s="118"/>
      <c r="CE161" s="119"/>
      <c r="CJ161" s="138"/>
      <c r="CK161" s="118"/>
      <c r="CL161" s="119"/>
      <c r="CQ161" s="138"/>
      <c r="CR161" s="118"/>
      <c r="CS161" s="119"/>
      <c r="CX161" s="138"/>
      <c r="CY161" s="118"/>
      <c r="CZ161" s="119"/>
      <c r="DE161" s="138"/>
      <c r="DF161" s="118"/>
      <c r="DG161" s="119"/>
      <c r="DL161" s="138"/>
      <c r="DM161" s="118"/>
      <c r="DN161" s="119"/>
      <c r="DS161" s="138"/>
      <c r="DT161" s="118"/>
      <c r="DU161" s="119"/>
      <c r="DZ161" s="138"/>
      <c r="EA161" s="118"/>
      <c r="EB161" s="119"/>
      <c r="EG161" s="138"/>
      <c r="EH161" s="118"/>
      <c r="EI161" s="119"/>
      <c r="EN161" s="138"/>
      <c r="EO161" s="118"/>
      <c r="EP161" s="119"/>
      <c r="EU161" s="138"/>
      <c r="EV161" s="118"/>
      <c r="EW161" s="119"/>
      <c r="FB161" s="138"/>
      <c r="FC161" s="118"/>
      <c r="FD161" s="119"/>
      <c r="FI161" s="138"/>
      <c r="FJ161" s="118"/>
      <c r="FK161" s="119"/>
      <c r="FP161" s="138"/>
      <c r="FQ161" s="118"/>
      <c r="FR161" s="119"/>
      <c r="FW161" s="138"/>
      <c r="FX161" s="118"/>
      <c r="FY161" s="119"/>
      <c r="GD161" s="138"/>
      <c r="GE161" s="118"/>
      <c r="GF161" s="119"/>
      <c r="GK161" s="138"/>
      <c r="GL161" s="118"/>
      <c r="GM161" s="119"/>
      <c r="GR161" s="138"/>
      <c r="GS161" s="118"/>
      <c r="GT161" s="119"/>
      <c r="GY161" s="138"/>
      <c r="GZ161" s="118"/>
      <c r="HA161" s="119"/>
      <c r="HF161" s="138"/>
      <c r="HG161" s="118"/>
      <c r="HH161" s="119"/>
      <c r="HM161" s="138"/>
      <c r="HN161" s="118"/>
      <c r="HO161" s="119"/>
      <c r="HT161" s="138"/>
      <c r="HU161" s="118"/>
      <c r="HV161" s="119"/>
      <c r="IA161" s="138"/>
      <c r="IB161" s="118"/>
      <c r="IC161" s="119"/>
      <c r="IH161" s="138"/>
      <c r="II161" s="118"/>
      <c r="IJ161" s="119"/>
      <c r="IO161" s="138"/>
      <c r="IP161" s="118"/>
      <c r="IQ161" s="119"/>
    </row>
    <row r="162" ht="11.25">
      <c r="I162" s="110"/>
    </row>
    <row r="163" ht="11.25">
      <c r="I163" s="110"/>
    </row>
    <row r="164" ht="11.25">
      <c r="I164" s="110"/>
    </row>
    <row r="165" spans="9:252" ht="11.25">
      <c r="I165" s="110"/>
      <c r="S165" s="110">
        <f>S42-S73</f>
        <v>-917609.8999999985</v>
      </c>
      <c r="T165" s="110">
        <f>T42-T73</f>
        <v>918630</v>
      </c>
      <c r="U165" s="110">
        <f>U42-U73</f>
        <v>-1020</v>
      </c>
      <c r="Z165" s="110">
        <f>Z42-Z73</f>
        <v>-99</v>
      </c>
      <c r="AA165" s="110">
        <f>AA42-AA73</f>
        <v>-7678</v>
      </c>
      <c r="AB165" s="110">
        <f>AB42-AB73</f>
        <v>7777</v>
      </c>
      <c r="AG165" s="110">
        <f>AG42-AG73</f>
        <v>0</v>
      </c>
      <c r="AH165" s="110">
        <f>AH42-AH73</f>
        <v>0</v>
      </c>
      <c r="AI165" s="110">
        <f>AI42-AI73</f>
        <v>0</v>
      </c>
      <c r="AN165" s="110">
        <f>AN42-AN73</f>
        <v>0</v>
      </c>
      <c r="AO165" s="110">
        <f>AO42-AO73</f>
        <v>0</v>
      </c>
      <c r="AP165" s="110">
        <f>AP42-AP73</f>
        <v>0</v>
      </c>
      <c r="AU165" s="110">
        <f>AU42-AU73</f>
        <v>0</v>
      </c>
      <c r="AV165" s="110">
        <f>AV42-AV73</f>
        <v>0</v>
      </c>
      <c r="AW165" s="110">
        <f>AW42-AW73</f>
        <v>0</v>
      </c>
      <c r="BB165" s="110">
        <f>BB42-BB73</f>
        <v>0</v>
      </c>
      <c r="BC165" s="110">
        <f>BC42-BC73</f>
        <v>0</v>
      </c>
      <c r="BD165" s="110">
        <f>BD42-BD73</f>
        <v>0</v>
      </c>
      <c r="BI165" s="110">
        <f>BI42-BI73</f>
        <v>0</v>
      </c>
      <c r="BJ165" s="110">
        <f>BJ42-BJ73</f>
        <v>0</v>
      </c>
      <c r="BK165" s="110">
        <f>BK42-BK73</f>
        <v>0</v>
      </c>
      <c r="BP165" s="110">
        <f>BP42-BP73</f>
        <v>0</v>
      </c>
      <c r="BQ165" s="110">
        <f>BQ42-BQ73</f>
        <v>0</v>
      </c>
      <c r="BR165" s="110">
        <f>BR42-BR73</f>
        <v>0</v>
      </c>
      <c r="BW165" s="110">
        <f>BW42-BW73</f>
        <v>0</v>
      </c>
      <c r="BX165" s="110">
        <f>BX42-BX73</f>
        <v>0</v>
      </c>
      <c r="BY165" s="110">
        <f>BY42-BY73</f>
        <v>0</v>
      </c>
      <c r="CD165" s="110">
        <f>CD42-CD73</f>
        <v>30.333000000100583</v>
      </c>
      <c r="CE165" s="110">
        <f>CE42-CE73</f>
        <v>-30</v>
      </c>
      <c r="CF165" s="110">
        <f>CF42-CF73</f>
        <v>0</v>
      </c>
      <c r="CK165" s="110">
        <f>CK42-CK73</f>
        <v>0</v>
      </c>
      <c r="CL165" s="110">
        <f>CL42-CL73</f>
        <v>0</v>
      </c>
      <c r="CM165" s="110">
        <f>CM42-CM73</f>
        <v>0</v>
      </c>
      <c r="CR165" s="110">
        <f>CR42-CR73</f>
        <v>0</v>
      </c>
      <c r="CS165" s="110">
        <f>CS42-CS73</f>
        <v>0</v>
      </c>
      <c r="CT165" s="110">
        <f>CT42-CT73</f>
        <v>0</v>
      </c>
      <c r="CY165" s="110">
        <f>CY42-CY73</f>
        <v>0</v>
      </c>
      <c r="CZ165" s="110">
        <f>CZ42-CZ73</f>
        <v>0</v>
      </c>
      <c r="DA165" s="110">
        <f>DA42-DA73</f>
        <v>0</v>
      </c>
      <c r="DF165" s="110">
        <f>DF42-DF73</f>
        <v>0</v>
      </c>
      <c r="DG165" s="110">
        <f>DG42-DG73</f>
        <v>0</v>
      </c>
      <c r="DH165" s="110">
        <f>DH42-DH73</f>
        <v>0</v>
      </c>
      <c r="DM165" s="110">
        <f>DM42-DM73</f>
        <v>0</v>
      </c>
      <c r="DN165" s="110">
        <f>DN42-DN73</f>
        <v>0</v>
      </c>
      <c r="DO165" s="110">
        <f>DO42-DO73</f>
        <v>0</v>
      </c>
      <c r="DT165" s="110">
        <f>DT42-DT73</f>
        <v>0</v>
      </c>
      <c r="DU165" s="110">
        <f>DU42-DU73</f>
        <v>0</v>
      </c>
      <c r="DV165" s="110">
        <f>DV42-DV73</f>
        <v>0</v>
      </c>
      <c r="EA165" s="110">
        <f>EA42-EA73</f>
        <v>0</v>
      </c>
      <c r="EB165" s="110">
        <f>EB42-EB73</f>
        <v>0</v>
      </c>
      <c r="EC165" s="110">
        <f>EC42-EC73</f>
        <v>0</v>
      </c>
      <c r="EH165" s="110">
        <f>EH42-EH73</f>
        <v>0</v>
      </c>
      <c r="EI165" s="110">
        <f>EI42-EI73</f>
        <v>0</v>
      </c>
      <c r="EJ165" s="110">
        <f>EJ42-EJ73</f>
        <v>0</v>
      </c>
      <c r="EO165" s="110">
        <f>EO42-EO73</f>
        <v>0</v>
      </c>
      <c r="EP165" s="110">
        <f>EP42-EP73</f>
        <v>0</v>
      </c>
      <c r="EQ165" s="110">
        <f>EQ42-EQ73</f>
        <v>0</v>
      </c>
      <c r="EV165" s="110">
        <f>EV42-EV73</f>
        <v>0</v>
      </c>
      <c r="EW165" s="110">
        <f>EW42-EW73</f>
        <v>0</v>
      </c>
      <c r="EX165" s="110">
        <f>EX42-EX73</f>
        <v>0</v>
      </c>
      <c r="FC165" s="110">
        <f>FC42-FC73</f>
        <v>0</v>
      </c>
      <c r="FD165" s="110">
        <f>FD42-FD73</f>
        <v>0</v>
      </c>
      <c r="FE165" s="110">
        <f>FE42-FE73</f>
        <v>0</v>
      </c>
      <c r="FJ165" s="110">
        <f>FJ42-FJ73</f>
        <v>0</v>
      </c>
      <c r="FK165" s="110">
        <f>FK42-FK73</f>
        <v>0</v>
      </c>
      <c r="FL165" s="110">
        <f>FL42-FL73</f>
        <v>0</v>
      </c>
      <c r="FQ165" s="110">
        <f>FQ42-FQ73</f>
        <v>0</v>
      </c>
      <c r="FR165" s="110">
        <f>FR42-FR73</f>
        <v>0</v>
      </c>
      <c r="FS165" s="110">
        <f>FS42-FS73</f>
        <v>0</v>
      </c>
      <c r="FX165" s="110">
        <f>FX42-FX73</f>
        <v>0</v>
      </c>
      <c r="FY165" s="110">
        <f>FY42-FY73</f>
        <v>0</v>
      </c>
      <c r="FZ165" s="110">
        <f>FZ42-FZ73</f>
        <v>0</v>
      </c>
      <c r="GE165" s="110">
        <f>GE42-GE73</f>
        <v>30</v>
      </c>
      <c r="GF165" s="110">
        <f>GF42-GF73</f>
        <v>-30</v>
      </c>
      <c r="GG165" s="110">
        <f>GG42-GG73</f>
        <v>0</v>
      </c>
      <c r="GL165" s="110">
        <f>GL42-GL73</f>
        <v>0</v>
      </c>
      <c r="GM165" s="110">
        <f>GM42-GM73</f>
        <v>0</v>
      </c>
      <c r="GN165" s="110">
        <f>GN42-GN73</f>
        <v>0</v>
      </c>
      <c r="GS165" s="110">
        <f>GS42-GS73</f>
        <v>0</v>
      </c>
      <c r="GT165" s="110">
        <f>GT42-GT73</f>
        <v>0</v>
      </c>
      <c r="GU165" s="110">
        <f>GU42-GU73</f>
        <v>0</v>
      </c>
      <c r="GZ165" s="110">
        <f>GZ42-GZ73</f>
        <v>0.33299999999871943</v>
      </c>
      <c r="HA165" s="110">
        <f>HA42-HA73</f>
        <v>0</v>
      </c>
      <c r="HB165" s="110">
        <f>HB42-HB73</f>
        <v>0</v>
      </c>
      <c r="HG165" s="110">
        <f>HG42-HG73</f>
        <v>0</v>
      </c>
      <c r="HH165" s="110">
        <f>HH42-HH73</f>
        <v>0</v>
      </c>
      <c r="HI165" s="110">
        <f>HI42-HI73</f>
        <v>0</v>
      </c>
      <c r="HN165" s="110">
        <f>HN42-HN73</f>
        <v>0</v>
      </c>
      <c r="HO165" s="110">
        <f>HO42-HO73</f>
        <v>0</v>
      </c>
      <c r="HP165" s="110">
        <f>HP42-HP73</f>
        <v>0</v>
      </c>
      <c r="HU165" s="110">
        <f>HU42-HU73</f>
        <v>0</v>
      </c>
      <c r="HV165" s="110">
        <f>HV42-HV73</f>
        <v>0</v>
      </c>
      <c r="HW165" s="110">
        <f>HW42-HW73</f>
        <v>0</v>
      </c>
      <c r="IB165" s="110">
        <f>IB42-IB73</f>
        <v>0</v>
      </c>
      <c r="IC165" s="110">
        <f>IC42-IC73</f>
        <v>0</v>
      </c>
      <c r="ID165" s="110">
        <f>ID42-ID73</f>
        <v>0</v>
      </c>
      <c r="II165" s="110">
        <f>II42-II73</f>
        <v>0</v>
      </c>
      <c r="IJ165" s="110">
        <f>IJ42-IJ73</f>
        <v>0</v>
      </c>
      <c r="IK165" s="110">
        <f>IK42-IK73</f>
        <v>0</v>
      </c>
      <c r="IP165" s="110">
        <f>IP42-IP73</f>
        <v>0</v>
      </c>
      <c r="IQ165" s="110">
        <f>IQ42-IQ73</f>
        <v>0</v>
      </c>
      <c r="IR165" s="110">
        <f>IR42-IR73</f>
        <v>0</v>
      </c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</sheetData>
  <sheetProtection/>
  <mergeCells count="265">
    <mergeCell ref="M8:M9"/>
    <mergeCell ref="N8:N9"/>
    <mergeCell ref="N7:U7"/>
    <mergeCell ref="M6:U6"/>
    <mergeCell ref="F8:F9"/>
    <mergeCell ref="G8:G9"/>
    <mergeCell ref="J8:L8"/>
    <mergeCell ref="CY8:DA8"/>
    <mergeCell ref="DE8:DE9"/>
    <mergeCell ref="DF8:DH8"/>
    <mergeCell ref="CW8:CW9"/>
    <mergeCell ref="IO8:IO9"/>
    <mergeCell ref="IP8:IR8"/>
    <mergeCell ref="EN8:EN9"/>
    <mergeCell ref="EO8:EQ8"/>
    <mergeCell ref="EU8:EU9"/>
    <mergeCell ref="EV8:EX8"/>
    <mergeCell ref="CI8:CI9"/>
    <mergeCell ref="CU8:CU9"/>
    <mergeCell ref="CV8:CV9"/>
    <mergeCell ref="CQ8:CQ9"/>
    <mergeCell ref="CR8:CT8"/>
    <mergeCell ref="CX8:CX9"/>
    <mergeCell ref="CN8:CN9"/>
    <mergeCell ref="CO8:CO9"/>
    <mergeCell ref="CP8:CP9"/>
    <mergeCell ref="BV8:BV9"/>
    <mergeCell ref="BW8:BY8"/>
    <mergeCell ref="CC8:CC9"/>
    <mergeCell ref="DR8:DR9"/>
    <mergeCell ref="CD8:CF8"/>
    <mergeCell ref="CJ8:CJ9"/>
    <mergeCell ref="CK8:CM8"/>
    <mergeCell ref="CB8:CB9"/>
    <mergeCell ref="CG8:CG9"/>
    <mergeCell ref="CH8:CH9"/>
    <mergeCell ref="BA8:BA9"/>
    <mergeCell ref="BB8:BD8"/>
    <mergeCell ref="BH8:BH9"/>
    <mergeCell ref="BI8:BK8"/>
    <mergeCell ref="BO8:BO9"/>
    <mergeCell ref="BP8:BR8"/>
    <mergeCell ref="BZ7:CF7"/>
    <mergeCell ref="ER7:EX7"/>
    <mergeCell ref="A10:C10"/>
    <mergeCell ref="B23:C23"/>
    <mergeCell ref="HX7:ID7"/>
    <mergeCell ref="IE6:IK6"/>
    <mergeCell ref="IE7:IK7"/>
    <mergeCell ref="FT7:FZ7"/>
    <mergeCell ref="EY7:FE7"/>
    <mergeCell ref="CG7:CM7"/>
    <mergeCell ref="IL6:IR6"/>
    <mergeCell ref="IL7:IR7"/>
    <mergeCell ref="AX6:BD6"/>
    <mergeCell ref="AX7:BD7"/>
    <mergeCell ref="BZ6:CF6"/>
    <mergeCell ref="B57:C57"/>
    <mergeCell ref="GO7:GU7"/>
    <mergeCell ref="DP7:DV7"/>
    <mergeCell ref="DW7:EC7"/>
    <mergeCell ref="ED7:EJ7"/>
    <mergeCell ref="B58:C58"/>
    <mergeCell ref="B64:C64"/>
    <mergeCell ref="A65:C65"/>
    <mergeCell ref="A42:C42"/>
    <mergeCell ref="A43:C43"/>
    <mergeCell ref="B44:C44"/>
    <mergeCell ref="B45:C45"/>
    <mergeCell ref="B46:C46"/>
    <mergeCell ref="B48:C48"/>
    <mergeCell ref="B56:C56"/>
    <mergeCell ref="B47:C47"/>
    <mergeCell ref="FT6:FZ6"/>
    <mergeCell ref="DI7:DO7"/>
    <mergeCell ref="V7:AB7"/>
    <mergeCell ref="D7:L7"/>
    <mergeCell ref="EK7:EQ7"/>
    <mergeCell ref="ER6:EX6"/>
    <mergeCell ref="BZ8:BZ9"/>
    <mergeCell ref="CG6:CM6"/>
    <mergeCell ref="CN7:CT7"/>
    <mergeCell ref="CU7:DA7"/>
    <mergeCell ref="GV7:HB7"/>
    <mergeCell ref="HC7:HI7"/>
    <mergeCell ref="HC6:HI6"/>
    <mergeCell ref="EK6:EQ6"/>
    <mergeCell ref="GH7:GN7"/>
    <mergeCell ref="FM6:FS6"/>
    <mergeCell ref="FM7:FS7"/>
    <mergeCell ref="DW6:EC6"/>
    <mergeCell ref="GA7:GG7"/>
    <mergeCell ref="EY6:FE6"/>
    <mergeCell ref="HX6:ID6"/>
    <mergeCell ref="GH6:GN6"/>
    <mergeCell ref="GO6:GU6"/>
    <mergeCell ref="GV6:HB6"/>
    <mergeCell ref="HQ7:HW7"/>
    <mergeCell ref="BS7:BY7"/>
    <mergeCell ref="HJ7:HP7"/>
    <mergeCell ref="FF6:FL6"/>
    <mergeCell ref="FF7:FL7"/>
    <mergeCell ref="BS6:BY6"/>
    <mergeCell ref="CN6:CT6"/>
    <mergeCell ref="CU6:DA6"/>
    <mergeCell ref="DB6:DH6"/>
    <mergeCell ref="ED6:EJ6"/>
    <mergeCell ref="GA6:GG6"/>
    <mergeCell ref="DI6:DO6"/>
    <mergeCell ref="DP6:DV6"/>
    <mergeCell ref="DB7:DH7"/>
    <mergeCell ref="HJ6:HP6"/>
    <mergeCell ref="HQ6:HW6"/>
    <mergeCell ref="BN8:BN9"/>
    <mergeCell ref="BS8:BS9"/>
    <mergeCell ref="BT8:BT9"/>
    <mergeCell ref="BU8:BU9"/>
    <mergeCell ref="CA8:CA9"/>
    <mergeCell ref="BE6:BK6"/>
    <mergeCell ref="BL6:BR6"/>
    <mergeCell ref="BF8:BF9"/>
    <mergeCell ref="BG8:BG9"/>
    <mergeCell ref="BL8:BL9"/>
    <mergeCell ref="BM8:BM9"/>
    <mergeCell ref="BE8:BE9"/>
    <mergeCell ref="BE7:BK7"/>
    <mergeCell ref="BL7:BR7"/>
    <mergeCell ref="AY8:AY9"/>
    <mergeCell ref="AZ8:AZ9"/>
    <mergeCell ref="AC8:AC9"/>
    <mergeCell ref="AD8:AD9"/>
    <mergeCell ref="AE8:AE9"/>
    <mergeCell ref="AK8:AK9"/>
    <mergeCell ref="AL8:AL9"/>
    <mergeCell ref="AG8:AI8"/>
    <mergeCell ref="AM8:AM9"/>
    <mergeCell ref="AN8:AP8"/>
    <mergeCell ref="A4:L4"/>
    <mergeCell ref="V6:AB6"/>
    <mergeCell ref="AX8:AX9"/>
    <mergeCell ref="AC6:AI6"/>
    <mergeCell ref="AJ6:AP6"/>
    <mergeCell ref="AQ6:AW6"/>
    <mergeCell ref="I8:I9"/>
    <mergeCell ref="S8:U8"/>
    <mergeCell ref="AQ8:AQ9"/>
    <mergeCell ref="AR8:AR9"/>
    <mergeCell ref="AT8:AT9"/>
    <mergeCell ref="AU8:AW8"/>
    <mergeCell ref="AJ8:AJ9"/>
    <mergeCell ref="Y8:Y9"/>
    <mergeCell ref="Z8:AB8"/>
    <mergeCell ref="AF8:AF9"/>
    <mergeCell ref="AQ7:AW7"/>
    <mergeCell ref="AJ7:AP7"/>
    <mergeCell ref="AC7:AI7"/>
    <mergeCell ref="O8:O9"/>
    <mergeCell ref="P8:P9"/>
    <mergeCell ref="Q8:Q9"/>
    <mergeCell ref="V8:V9"/>
    <mergeCell ref="W8:W9"/>
    <mergeCell ref="X8:X9"/>
    <mergeCell ref="AS8:AS9"/>
    <mergeCell ref="EK8:EK9"/>
    <mergeCell ref="EL8:EL9"/>
    <mergeCell ref="EM8:EM9"/>
    <mergeCell ref="EF8:EF9"/>
    <mergeCell ref="A7:C7"/>
    <mergeCell ref="D8:D9"/>
    <mergeCell ref="E8:E9"/>
    <mergeCell ref="H8:H9"/>
    <mergeCell ref="A8:C9"/>
    <mergeCell ref="R8:R9"/>
    <mergeCell ref="FI8:FI9"/>
    <mergeCell ref="FB8:FB9"/>
    <mergeCell ref="FC8:FE8"/>
    <mergeCell ref="FF8:FF9"/>
    <mergeCell ref="ER8:ER9"/>
    <mergeCell ref="ES8:ES9"/>
    <mergeCell ref="ET8:ET9"/>
    <mergeCell ref="DM8:DO8"/>
    <mergeCell ref="ED8:ED9"/>
    <mergeCell ref="FG8:FG9"/>
    <mergeCell ref="FH8:FH9"/>
    <mergeCell ref="EY8:EY9"/>
    <mergeCell ref="EZ8:EZ9"/>
    <mergeCell ref="FA8:FA9"/>
    <mergeCell ref="DY8:DY9"/>
    <mergeCell ref="DP8:DP9"/>
    <mergeCell ref="DQ8:DQ9"/>
    <mergeCell ref="EA8:EC8"/>
    <mergeCell ref="FJ8:FL8"/>
    <mergeCell ref="EG8:EG9"/>
    <mergeCell ref="EH8:EJ8"/>
    <mergeCell ref="DB8:DB9"/>
    <mergeCell ref="DC8:DC9"/>
    <mergeCell ref="DD8:DD9"/>
    <mergeCell ref="DW8:DW9"/>
    <mergeCell ref="DX8:DX9"/>
    <mergeCell ref="DL8:DL9"/>
    <mergeCell ref="FP8:FP9"/>
    <mergeCell ref="FQ8:FS8"/>
    <mergeCell ref="FM8:FM9"/>
    <mergeCell ref="FN8:FN9"/>
    <mergeCell ref="DI8:DI9"/>
    <mergeCell ref="DJ8:DJ9"/>
    <mergeCell ref="DK8:DK9"/>
    <mergeCell ref="DS8:DS9"/>
    <mergeCell ref="DT8:DV8"/>
    <mergeCell ref="DZ8:DZ9"/>
    <mergeCell ref="EE8:EE9"/>
    <mergeCell ref="FW8:FW9"/>
    <mergeCell ref="FX8:FZ8"/>
    <mergeCell ref="GA8:GA9"/>
    <mergeCell ref="GB8:GB9"/>
    <mergeCell ref="GC8:GC9"/>
    <mergeCell ref="FO8:FO9"/>
    <mergeCell ref="FT8:FT9"/>
    <mergeCell ref="FU8:FU9"/>
    <mergeCell ref="FV8:FV9"/>
    <mergeCell ref="GH8:GH9"/>
    <mergeCell ref="GI8:GI9"/>
    <mergeCell ref="GD8:GD9"/>
    <mergeCell ref="GE8:GG8"/>
    <mergeCell ref="GJ8:GJ9"/>
    <mergeCell ref="GO8:GO9"/>
    <mergeCell ref="GP8:GP9"/>
    <mergeCell ref="GQ8:GQ9"/>
    <mergeCell ref="GK8:GK9"/>
    <mergeCell ref="GL8:GN8"/>
    <mergeCell ref="GR8:GR9"/>
    <mergeCell ref="GS8:GU8"/>
    <mergeCell ref="GV8:GV9"/>
    <mergeCell ref="GW8:GW9"/>
    <mergeCell ref="GX8:GX9"/>
    <mergeCell ref="HC8:HC9"/>
    <mergeCell ref="HD8:HD9"/>
    <mergeCell ref="GY8:GY9"/>
    <mergeCell ref="GZ8:HB8"/>
    <mergeCell ref="HX8:HX9"/>
    <mergeCell ref="HE8:HE9"/>
    <mergeCell ref="HJ8:HJ9"/>
    <mergeCell ref="HK8:HK9"/>
    <mergeCell ref="HL8:HL9"/>
    <mergeCell ref="HF8:HF9"/>
    <mergeCell ref="HG8:HI8"/>
    <mergeCell ref="HY8:HY9"/>
    <mergeCell ref="HT8:HT9"/>
    <mergeCell ref="HU8:HW8"/>
    <mergeCell ref="IA8:IA9"/>
    <mergeCell ref="IL8:IL9"/>
    <mergeCell ref="HM8:HM9"/>
    <mergeCell ref="HN8:HP8"/>
    <mergeCell ref="HQ8:HQ9"/>
    <mergeCell ref="HR8:HR9"/>
    <mergeCell ref="HS8:HS9"/>
    <mergeCell ref="IM8:IM9"/>
    <mergeCell ref="IN8:IN9"/>
    <mergeCell ref="HZ8:HZ9"/>
    <mergeCell ref="IE8:IE9"/>
    <mergeCell ref="IF8:IF9"/>
    <mergeCell ref="IG8:IG9"/>
    <mergeCell ref="IB8:ID8"/>
    <mergeCell ref="IH8:IH9"/>
    <mergeCell ref="II8:IK8"/>
  </mergeCells>
  <printOptions horizontalCentered="1"/>
  <pageMargins left="0.7086614173228347" right="0.7086614173228347" top="0.7480314960629921" bottom="0.7480314960629921" header="0.31496062992125984" footer="0.31496062992125984"/>
  <pageSetup firstPageNumber="44" useFirstPageNumber="1" fitToHeight="0" horizontalDpi="600" verticalDpi="600" orientation="portrait" paperSize="9" scale="60" r:id="rId1"/>
  <headerFooter alignWithMargins="0">
    <oddHeader>&amp;C&amp;"Arial,Félkövér"&amp;20
Budapest Főváros XIV. Kerület Zugló Önkormányzata 
2018. évi bevételei és kiadásai intézményenként&amp;R&amp;"Times New Roman,Normál"
</oddHeader>
    <oddFooter>&amp;C&amp;P. oldal</oddFooter>
  </headerFooter>
  <colBreaks count="33" manualBreakCount="33">
    <brk id="12" max="76" man="1"/>
    <brk id="21" max="76" man="1"/>
    <brk id="28" max="76" man="1"/>
    <brk id="42" max="76" man="1"/>
    <brk id="49" max="76" man="1"/>
    <brk id="56" max="76" man="1"/>
    <brk id="63" max="76" man="1"/>
    <brk id="70" max="76" man="1"/>
    <brk id="77" max="76" man="1"/>
    <brk id="84" max="76" man="1"/>
    <brk id="91" max="76" man="1"/>
    <brk id="98" max="76" man="1"/>
    <brk id="105" max="76" man="1"/>
    <brk id="112" max="76" man="1"/>
    <brk id="119" max="76" man="1"/>
    <brk id="126" max="76" man="1"/>
    <brk id="133" max="76" man="1"/>
    <brk id="140" max="76" man="1"/>
    <brk id="147" max="76" man="1"/>
    <brk id="154" max="76" man="1"/>
    <brk id="161" max="76" man="1"/>
    <brk id="168" max="76" man="1"/>
    <brk id="175" max="76" man="1"/>
    <brk id="182" max="76" man="1"/>
    <brk id="189" max="76" man="1"/>
    <brk id="196" max="76" man="1"/>
    <brk id="203" max="76" man="1"/>
    <brk id="210" max="76" man="1"/>
    <brk id="217" max="76" man="1"/>
    <brk id="224" max="76" man="1"/>
    <brk id="231" max="76" man="1"/>
    <brk id="238" max="76" man="1"/>
    <brk id="245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:G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liczekpeter</dc:creator>
  <cp:keywords/>
  <dc:description/>
  <cp:lastModifiedBy>Balázs Andrea</cp:lastModifiedBy>
  <cp:lastPrinted>2018-07-06T11:02:33Z</cp:lastPrinted>
  <dcterms:created xsi:type="dcterms:W3CDTF">2009-12-14T10:24:33Z</dcterms:created>
  <dcterms:modified xsi:type="dcterms:W3CDTF">2018-07-06T11:36:23Z</dcterms:modified>
  <cp:category/>
  <cp:version/>
  <cp:contentType/>
  <cp:contentStatus/>
</cp:coreProperties>
</file>